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ersonal\redford\web\blog\"/>
    </mc:Choice>
  </mc:AlternateContent>
  <xr:revisionPtr revIDLastSave="0" documentId="13_ncr:1_{34D2E32D-DAD4-4D67-9AFC-077815F58E8A}" xr6:coauthVersionLast="45" xr6:coauthVersionMax="45" xr10:uidLastSave="{00000000-0000-0000-0000-000000000000}"/>
  <bookViews>
    <workbookView xWindow="0" yWindow="1230" windowWidth="23820" windowHeight="14205" xr2:uid="{B45D4E07-F36B-477E-9954-36BF2323C466}"/>
  </bookViews>
  <sheets>
    <sheet name="Units by model and year" sheetId="4" r:id="rId1"/>
    <sheet name="Units by make" sheetId="6" r:id="rId2"/>
    <sheet name="2019 detail" sheetId="1" r:id="rId3"/>
    <sheet name="Credit by model and year" sheetId="8" r:id="rId4"/>
    <sheet name="Credit by Make" sheetId="10" r:id="rId5"/>
  </sheets>
  <calcPr calcId="181029"/>
  <pivotCaches>
    <pivotCache cacheId="0" r:id="rId6"/>
    <pivotCache cacheId="6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51" i="6" l="1"/>
  <c r="L51" i="6"/>
  <c r="L53" i="6" s="1"/>
  <c r="L31" i="6"/>
  <c r="L32" i="6"/>
  <c r="L33" i="6"/>
  <c r="L35" i="6"/>
  <c r="L36" i="6"/>
  <c r="L38" i="6"/>
  <c r="L39" i="6"/>
  <c r="L41" i="6"/>
  <c r="L43" i="6"/>
  <c r="L44" i="6"/>
  <c r="L45" i="6"/>
  <c r="L46" i="6"/>
  <c r="L47" i="6"/>
  <c r="L48" i="6"/>
  <c r="L49" i="6"/>
  <c r="L50" i="6"/>
  <c r="K52" i="10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50" i="10"/>
  <c r="K49" i="10"/>
  <c r="K48" i="10"/>
  <c r="K47" i="10"/>
  <c r="K46" i="10"/>
  <c r="K45" i="10"/>
  <c r="K44" i="10"/>
  <c r="K43" i="10"/>
  <c r="K42" i="10"/>
  <c r="K41" i="10"/>
  <c r="K40" i="10"/>
  <c r="K39" i="10"/>
  <c r="K38" i="10"/>
  <c r="K37" i="10"/>
  <c r="K36" i="10"/>
  <c r="K35" i="10"/>
  <c r="K34" i="10"/>
  <c r="K33" i="10"/>
  <c r="K32" i="10"/>
  <c r="K31" i="10"/>
  <c r="K30" i="10"/>
  <c r="K29" i="10"/>
  <c r="K28" i="10"/>
  <c r="J50" i="10"/>
  <c r="I50" i="10"/>
  <c r="H50" i="10"/>
  <c r="G50" i="10"/>
  <c r="F50" i="10"/>
  <c r="E50" i="10"/>
  <c r="D50" i="10"/>
  <c r="C50" i="10"/>
  <c r="B50" i="10"/>
  <c r="E27" i="10"/>
  <c r="F27" i="10" s="1"/>
  <c r="G27" i="10" s="1"/>
  <c r="H27" i="10" s="1"/>
  <c r="I27" i="10" s="1"/>
  <c r="J27" i="10" s="1"/>
  <c r="D27" i="10"/>
  <c r="C27" i="10"/>
  <c r="V23" i="4"/>
  <c r="L21" i="8" s="1"/>
  <c r="V22" i="4"/>
  <c r="L20" i="8" s="1"/>
  <c r="V21" i="4"/>
  <c r="V60" i="4"/>
  <c r="V59" i="4"/>
  <c r="V58" i="4"/>
  <c r="L56" i="8" s="1"/>
  <c r="L65" i="8"/>
  <c r="K65" i="8"/>
  <c r="J65" i="8"/>
  <c r="I65" i="8"/>
  <c r="H65" i="8"/>
  <c r="G65" i="8"/>
  <c r="F65" i="8"/>
  <c r="E65" i="8"/>
  <c r="D65" i="8"/>
  <c r="L64" i="8"/>
  <c r="K64" i="8"/>
  <c r="J64" i="8"/>
  <c r="I64" i="8"/>
  <c r="H64" i="8"/>
  <c r="G64" i="8"/>
  <c r="F64" i="8"/>
  <c r="E64" i="8"/>
  <c r="D64" i="8"/>
  <c r="L63" i="8"/>
  <c r="K63" i="8"/>
  <c r="J63" i="8"/>
  <c r="I63" i="8"/>
  <c r="H63" i="8"/>
  <c r="G63" i="8"/>
  <c r="F63" i="8"/>
  <c r="E63" i="8"/>
  <c r="D63" i="8"/>
  <c r="L62" i="8"/>
  <c r="K62" i="8"/>
  <c r="J62" i="8"/>
  <c r="I62" i="8"/>
  <c r="H62" i="8"/>
  <c r="G62" i="8"/>
  <c r="F62" i="8"/>
  <c r="E62" i="8"/>
  <c r="D62" i="8"/>
  <c r="L61" i="8"/>
  <c r="K61" i="8"/>
  <c r="J61" i="8"/>
  <c r="I61" i="8"/>
  <c r="H61" i="8"/>
  <c r="G61" i="8"/>
  <c r="F61" i="8"/>
  <c r="E61" i="8"/>
  <c r="D61" i="8"/>
  <c r="L60" i="8"/>
  <c r="K60" i="8"/>
  <c r="J60" i="8"/>
  <c r="I60" i="8"/>
  <c r="H60" i="8"/>
  <c r="G60" i="8"/>
  <c r="F60" i="8"/>
  <c r="E60" i="8"/>
  <c r="D60" i="8"/>
  <c r="L59" i="8"/>
  <c r="K59" i="8"/>
  <c r="J59" i="8"/>
  <c r="I59" i="8"/>
  <c r="H59" i="8"/>
  <c r="G59" i="8"/>
  <c r="F59" i="8"/>
  <c r="E59" i="8"/>
  <c r="D59" i="8"/>
  <c r="L58" i="8"/>
  <c r="K58" i="8"/>
  <c r="J58" i="8"/>
  <c r="I58" i="8"/>
  <c r="H58" i="8"/>
  <c r="G58" i="8"/>
  <c r="F58" i="8"/>
  <c r="E58" i="8"/>
  <c r="D58" i="8"/>
  <c r="L57" i="8"/>
  <c r="K57" i="8"/>
  <c r="J57" i="8"/>
  <c r="I57" i="8"/>
  <c r="H57" i="8"/>
  <c r="G57" i="8"/>
  <c r="F57" i="8"/>
  <c r="E57" i="8"/>
  <c r="D57" i="8"/>
  <c r="K56" i="8"/>
  <c r="J56" i="8"/>
  <c r="I56" i="8"/>
  <c r="H56" i="8"/>
  <c r="G56" i="8"/>
  <c r="F56" i="8"/>
  <c r="E56" i="8"/>
  <c r="D56" i="8"/>
  <c r="L55" i="8"/>
  <c r="K55" i="8"/>
  <c r="J55" i="8"/>
  <c r="I55" i="8"/>
  <c r="H55" i="8"/>
  <c r="G55" i="8"/>
  <c r="F55" i="8"/>
  <c r="E55" i="8"/>
  <c r="D55" i="8"/>
  <c r="L54" i="8"/>
  <c r="K54" i="8"/>
  <c r="J54" i="8"/>
  <c r="I54" i="8"/>
  <c r="H54" i="8"/>
  <c r="G54" i="8"/>
  <c r="F54" i="8"/>
  <c r="E54" i="8"/>
  <c r="D54" i="8"/>
  <c r="L53" i="8"/>
  <c r="K53" i="8"/>
  <c r="J53" i="8"/>
  <c r="I53" i="8"/>
  <c r="H53" i="8"/>
  <c r="G53" i="8"/>
  <c r="F53" i="8"/>
  <c r="E53" i="8"/>
  <c r="D53" i="8"/>
  <c r="L52" i="8"/>
  <c r="K52" i="8"/>
  <c r="J52" i="8"/>
  <c r="I52" i="8"/>
  <c r="H52" i="8"/>
  <c r="G52" i="8"/>
  <c r="F52" i="8"/>
  <c r="E52" i="8"/>
  <c r="D52" i="8"/>
  <c r="C52" i="8" s="1"/>
  <c r="L51" i="8"/>
  <c r="K51" i="8"/>
  <c r="J51" i="8"/>
  <c r="I51" i="8"/>
  <c r="H51" i="8"/>
  <c r="G51" i="8"/>
  <c r="F51" i="8"/>
  <c r="E51" i="8"/>
  <c r="D51" i="8"/>
  <c r="L50" i="8"/>
  <c r="K50" i="8"/>
  <c r="J50" i="8"/>
  <c r="I50" i="8"/>
  <c r="H50" i="8"/>
  <c r="G50" i="8"/>
  <c r="F50" i="8"/>
  <c r="E50" i="8"/>
  <c r="D50" i="8"/>
  <c r="L49" i="8"/>
  <c r="K49" i="8"/>
  <c r="J49" i="8"/>
  <c r="I49" i="8"/>
  <c r="H49" i="8"/>
  <c r="G49" i="8"/>
  <c r="F49" i="8"/>
  <c r="E49" i="8"/>
  <c r="D49" i="8"/>
  <c r="L48" i="8"/>
  <c r="K48" i="8"/>
  <c r="J48" i="8"/>
  <c r="I48" i="8"/>
  <c r="H48" i="8"/>
  <c r="G48" i="8"/>
  <c r="F48" i="8"/>
  <c r="E48" i="8"/>
  <c r="D48" i="8"/>
  <c r="C48" i="8" s="1"/>
  <c r="L47" i="8"/>
  <c r="K47" i="8"/>
  <c r="J47" i="8"/>
  <c r="I47" i="8"/>
  <c r="H47" i="8"/>
  <c r="G47" i="8"/>
  <c r="F47" i="8"/>
  <c r="E47" i="8"/>
  <c r="D47" i="8"/>
  <c r="L46" i="8"/>
  <c r="K46" i="8"/>
  <c r="J46" i="8"/>
  <c r="I46" i="8"/>
  <c r="H46" i="8"/>
  <c r="G46" i="8"/>
  <c r="F46" i="8"/>
  <c r="E46" i="8"/>
  <c r="D46" i="8"/>
  <c r="L45" i="8"/>
  <c r="K45" i="8"/>
  <c r="J45" i="8"/>
  <c r="I45" i="8"/>
  <c r="H45" i="8"/>
  <c r="G45" i="8"/>
  <c r="F45" i="8"/>
  <c r="E45" i="8"/>
  <c r="D45" i="8"/>
  <c r="L44" i="8"/>
  <c r="K44" i="8"/>
  <c r="J44" i="8"/>
  <c r="I44" i="8"/>
  <c r="H44" i="8"/>
  <c r="G44" i="8"/>
  <c r="F44" i="8"/>
  <c r="E44" i="8"/>
  <c r="D44" i="8"/>
  <c r="C44" i="8" s="1"/>
  <c r="L43" i="8"/>
  <c r="K43" i="8"/>
  <c r="J43" i="8"/>
  <c r="I43" i="8"/>
  <c r="H43" i="8"/>
  <c r="G43" i="8"/>
  <c r="F43" i="8"/>
  <c r="E43" i="8"/>
  <c r="D43" i="8"/>
  <c r="L42" i="8"/>
  <c r="K42" i="8"/>
  <c r="J42" i="8"/>
  <c r="I42" i="8"/>
  <c r="H42" i="8"/>
  <c r="G42" i="8"/>
  <c r="F42" i="8"/>
  <c r="E42" i="8"/>
  <c r="D42" i="8"/>
  <c r="L41" i="8"/>
  <c r="K41" i="8"/>
  <c r="J41" i="8"/>
  <c r="I41" i="8"/>
  <c r="H41" i="8"/>
  <c r="G41" i="8"/>
  <c r="F41" i="8"/>
  <c r="E41" i="8"/>
  <c r="D41" i="8"/>
  <c r="L40" i="8"/>
  <c r="K40" i="8"/>
  <c r="J40" i="8"/>
  <c r="I40" i="8"/>
  <c r="H40" i="8"/>
  <c r="G40" i="8"/>
  <c r="F40" i="8"/>
  <c r="E40" i="8"/>
  <c r="D40" i="8"/>
  <c r="C40" i="8" s="1"/>
  <c r="L39" i="8"/>
  <c r="K39" i="8"/>
  <c r="J39" i="8"/>
  <c r="I39" i="8"/>
  <c r="H39" i="8"/>
  <c r="G39" i="8"/>
  <c r="F39" i="8"/>
  <c r="E39" i="8"/>
  <c r="D39" i="8"/>
  <c r="L38" i="8"/>
  <c r="K38" i="8"/>
  <c r="J38" i="8"/>
  <c r="I38" i="8"/>
  <c r="H38" i="8"/>
  <c r="G38" i="8"/>
  <c r="F38" i="8"/>
  <c r="E38" i="8"/>
  <c r="D38" i="8"/>
  <c r="L37" i="8"/>
  <c r="K37" i="8"/>
  <c r="J37" i="8"/>
  <c r="I37" i="8"/>
  <c r="H37" i="8"/>
  <c r="G37" i="8"/>
  <c r="F37" i="8"/>
  <c r="E37" i="8"/>
  <c r="D37" i="8"/>
  <c r="L36" i="8"/>
  <c r="K36" i="8"/>
  <c r="J36" i="8"/>
  <c r="I36" i="8"/>
  <c r="H36" i="8"/>
  <c r="G36" i="8"/>
  <c r="F36" i="8"/>
  <c r="E36" i="8"/>
  <c r="D36" i="8"/>
  <c r="C36" i="8" s="1"/>
  <c r="L35" i="8"/>
  <c r="K35" i="8"/>
  <c r="J35" i="8"/>
  <c r="I35" i="8"/>
  <c r="H35" i="8"/>
  <c r="G35" i="8"/>
  <c r="F35" i="8"/>
  <c r="E35" i="8"/>
  <c r="D35" i="8"/>
  <c r="L34" i="8"/>
  <c r="K34" i="8"/>
  <c r="J34" i="8"/>
  <c r="I34" i="8"/>
  <c r="H34" i="8"/>
  <c r="G34" i="8"/>
  <c r="F34" i="8"/>
  <c r="E34" i="8"/>
  <c r="D34" i="8"/>
  <c r="L33" i="8"/>
  <c r="K33" i="8"/>
  <c r="J33" i="8"/>
  <c r="I33" i="8"/>
  <c r="H33" i="8"/>
  <c r="G33" i="8"/>
  <c r="F33" i="8"/>
  <c r="E33" i="8"/>
  <c r="D33" i="8"/>
  <c r="L32" i="8"/>
  <c r="K32" i="8"/>
  <c r="J32" i="8"/>
  <c r="I32" i="8"/>
  <c r="H32" i="8"/>
  <c r="G32" i="8"/>
  <c r="F32" i="8"/>
  <c r="E32" i="8"/>
  <c r="D32" i="8"/>
  <c r="C32" i="8" s="1"/>
  <c r="L31" i="8"/>
  <c r="K31" i="8"/>
  <c r="J31" i="8"/>
  <c r="I31" i="8"/>
  <c r="H31" i="8"/>
  <c r="G31" i="8"/>
  <c r="F31" i="8"/>
  <c r="E31" i="8"/>
  <c r="D31" i="8"/>
  <c r="L30" i="8"/>
  <c r="K30" i="8"/>
  <c r="J30" i="8"/>
  <c r="I30" i="8"/>
  <c r="H30" i="8"/>
  <c r="G30" i="8"/>
  <c r="F30" i="8"/>
  <c r="E30" i="8"/>
  <c r="D30" i="8"/>
  <c r="L29" i="8"/>
  <c r="K29" i="8"/>
  <c r="J29" i="8"/>
  <c r="I29" i="8"/>
  <c r="H29" i="8"/>
  <c r="G29" i="8"/>
  <c r="F29" i="8"/>
  <c r="E29" i="8"/>
  <c r="D29" i="8"/>
  <c r="L28" i="8"/>
  <c r="K28" i="8"/>
  <c r="J28" i="8"/>
  <c r="I28" i="8"/>
  <c r="H28" i="8"/>
  <c r="G28" i="8"/>
  <c r="F28" i="8"/>
  <c r="E28" i="8"/>
  <c r="D28" i="8"/>
  <c r="C28" i="8" s="1"/>
  <c r="L27" i="8"/>
  <c r="K27" i="8"/>
  <c r="J27" i="8"/>
  <c r="I27" i="8"/>
  <c r="H27" i="8"/>
  <c r="G27" i="8"/>
  <c r="F27" i="8"/>
  <c r="E27" i="8"/>
  <c r="D27" i="8"/>
  <c r="L26" i="8"/>
  <c r="K26" i="8"/>
  <c r="J26" i="8"/>
  <c r="I26" i="8"/>
  <c r="H26" i="8"/>
  <c r="G26" i="8"/>
  <c r="F26" i="8"/>
  <c r="E26" i="8"/>
  <c r="D26" i="8"/>
  <c r="L25" i="8"/>
  <c r="K25" i="8"/>
  <c r="J25" i="8"/>
  <c r="I25" i="8"/>
  <c r="H25" i="8"/>
  <c r="G25" i="8"/>
  <c r="F25" i="8"/>
  <c r="E25" i="8"/>
  <c r="D25" i="8"/>
  <c r="L24" i="8"/>
  <c r="K24" i="8"/>
  <c r="J24" i="8"/>
  <c r="I24" i="8"/>
  <c r="H24" i="8"/>
  <c r="G24" i="8"/>
  <c r="F24" i="8"/>
  <c r="E24" i="8"/>
  <c r="D24" i="8"/>
  <c r="C24" i="8" s="1"/>
  <c r="L23" i="8"/>
  <c r="K23" i="8"/>
  <c r="J23" i="8"/>
  <c r="I23" i="8"/>
  <c r="H23" i="8"/>
  <c r="G23" i="8"/>
  <c r="F23" i="8"/>
  <c r="E23" i="8"/>
  <c r="D23" i="8"/>
  <c r="L22" i="8"/>
  <c r="K22" i="8"/>
  <c r="J22" i="8"/>
  <c r="I22" i="8"/>
  <c r="H22" i="8"/>
  <c r="G22" i="8"/>
  <c r="F22" i="8"/>
  <c r="E22" i="8"/>
  <c r="D22" i="8"/>
  <c r="K21" i="8"/>
  <c r="J21" i="8"/>
  <c r="I21" i="8"/>
  <c r="H21" i="8"/>
  <c r="G21" i="8"/>
  <c r="F21" i="8"/>
  <c r="E21" i="8"/>
  <c r="D21" i="8"/>
  <c r="K20" i="8"/>
  <c r="J20" i="8"/>
  <c r="I20" i="8"/>
  <c r="H20" i="8"/>
  <c r="G20" i="8"/>
  <c r="F20" i="8"/>
  <c r="E20" i="8"/>
  <c r="D20" i="8"/>
  <c r="L19" i="8"/>
  <c r="K19" i="8"/>
  <c r="J19" i="8"/>
  <c r="I19" i="8"/>
  <c r="H19" i="8"/>
  <c r="G19" i="8"/>
  <c r="F19" i="8"/>
  <c r="E19" i="8"/>
  <c r="D19" i="8"/>
  <c r="L18" i="8"/>
  <c r="K18" i="8"/>
  <c r="J18" i="8"/>
  <c r="I18" i="8"/>
  <c r="H18" i="8"/>
  <c r="G18" i="8"/>
  <c r="F18" i="8"/>
  <c r="E18" i="8"/>
  <c r="D18" i="8"/>
  <c r="L17" i="8"/>
  <c r="K17" i="8"/>
  <c r="J17" i="8"/>
  <c r="I17" i="8"/>
  <c r="H17" i="8"/>
  <c r="G17" i="8"/>
  <c r="F17" i="8"/>
  <c r="E17" i="8"/>
  <c r="D17" i="8"/>
  <c r="L16" i="8"/>
  <c r="K16" i="8"/>
  <c r="J16" i="8"/>
  <c r="I16" i="8"/>
  <c r="H16" i="8"/>
  <c r="G16" i="8"/>
  <c r="F16" i="8"/>
  <c r="E16" i="8"/>
  <c r="D16" i="8"/>
  <c r="L15" i="8"/>
  <c r="K15" i="8"/>
  <c r="J15" i="8"/>
  <c r="I15" i="8"/>
  <c r="H15" i="8"/>
  <c r="G15" i="8"/>
  <c r="F15" i="8"/>
  <c r="E15" i="8"/>
  <c r="D15" i="8"/>
  <c r="L14" i="8"/>
  <c r="K14" i="8"/>
  <c r="J14" i="8"/>
  <c r="I14" i="8"/>
  <c r="H14" i="8"/>
  <c r="G14" i="8"/>
  <c r="F14" i="8"/>
  <c r="E14" i="8"/>
  <c r="D14" i="8"/>
  <c r="L13" i="8"/>
  <c r="K13" i="8"/>
  <c r="J13" i="8"/>
  <c r="I13" i="8"/>
  <c r="H13" i="8"/>
  <c r="G13" i="8"/>
  <c r="F13" i="8"/>
  <c r="E13" i="8"/>
  <c r="D13" i="8"/>
  <c r="L12" i="8"/>
  <c r="K12" i="8"/>
  <c r="J12" i="8"/>
  <c r="I12" i="8"/>
  <c r="H12" i="8"/>
  <c r="G12" i="8"/>
  <c r="F12" i="8"/>
  <c r="E12" i="8"/>
  <c r="D12" i="8"/>
  <c r="L11" i="8"/>
  <c r="K11" i="8"/>
  <c r="J11" i="8"/>
  <c r="I11" i="8"/>
  <c r="H11" i="8"/>
  <c r="G11" i="8"/>
  <c r="F11" i="8"/>
  <c r="E11" i="8"/>
  <c r="D11" i="8"/>
  <c r="L10" i="8"/>
  <c r="K10" i="8"/>
  <c r="J10" i="8"/>
  <c r="I10" i="8"/>
  <c r="H10" i="8"/>
  <c r="G10" i="8"/>
  <c r="F10" i="8"/>
  <c r="E10" i="8"/>
  <c r="D10" i="8"/>
  <c r="L9" i="8"/>
  <c r="K9" i="8"/>
  <c r="J9" i="8"/>
  <c r="I9" i="8"/>
  <c r="H9" i="8"/>
  <c r="G9" i="8"/>
  <c r="F9" i="8"/>
  <c r="E9" i="8"/>
  <c r="D9" i="8"/>
  <c r="B65" i="8"/>
  <c r="A65" i="8"/>
  <c r="B64" i="8"/>
  <c r="A64" i="8"/>
  <c r="B63" i="8"/>
  <c r="A63" i="8"/>
  <c r="B62" i="8"/>
  <c r="A62" i="8"/>
  <c r="B61" i="8"/>
  <c r="A61" i="8"/>
  <c r="B60" i="8"/>
  <c r="A60" i="8"/>
  <c r="B59" i="8"/>
  <c r="A59" i="8"/>
  <c r="B58" i="8"/>
  <c r="A58" i="8"/>
  <c r="B57" i="8"/>
  <c r="A57" i="8"/>
  <c r="B56" i="8"/>
  <c r="A56" i="8"/>
  <c r="B55" i="8"/>
  <c r="A55" i="8"/>
  <c r="B54" i="8"/>
  <c r="A54" i="8"/>
  <c r="B53" i="8"/>
  <c r="A53" i="8"/>
  <c r="B52" i="8"/>
  <c r="A52" i="8"/>
  <c r="B51" i="8"/>
  <c r="A51" i="8"/>
  <c r="B50" i="8"/>
  <c r="A50" i="8"/>
  <c r="B49" i="8"/>
  <c r="A49" i="8"/>
  <c r="B48" i="8"/>
  <c r="A48" i="8"/>
  <c r="B47" i="8"/>
  <c r="A47" i="8"/>
  <c r="B46" i="8"/>
  <c r="A46" i="8"/>
  <c r="B45" i="8"/>
  <c r="A45" i="8"/>
  <c r="B44" i="8"/>
  <c r="A44" i="8"/>
  <c r="B43" i="8"/>
  <c r="A43" i="8"/>
  <c r="B42" i="8"/>
  <c r="A42" i="8"/>
  <c r="B41" i="8"/>
  <c r="A41" i="8"/>
  <c r="B40" i="8"/>
  <c r="A40" i="8"/>
  <c r="B39" i="8"/>
  <c r="A39" i="8"/>
  <c r="B38" i="8"/>
  <c r="A38" i="8"/>
  <c r="B37" i="8"/>
  <c r="A37" i="8"/>
  <c r="B36" i="8"/>
  <c r="A36" i="8"/>
  <c r="B35" i="8"/>
  <c r="A35" i="8"/>
  <c r="B34" i="8"/>
  <c r="A34" i="8"/>
  <c r="B33" i="8"/>
  <c r="A33" i="8"/>
  <c r="B32" i="8"/>
  <c r="A32" i="8"/>
  <c r="B31" i="8"/>
  <c r="A31" i="8"/>
  <c r="B30" i="8"/>
  <c r="A30" i="8"/>
  <c r="B29" i="8"/>
  <c r="A29" i="8"/>
  <c r="B28" i="8"/>
  <c r="A28" i="8"/>
  <c r="B27" i="8"/>
  <c r="A27" i="8"/>
  <c r="B26" i="8"/>
  <c r="A26" i="8"/>
  <c r="B25" i="8"/>
  <c r="A25" i="8"/>
  <c r="B24" i="8"/>
  <c r="A24" i="8"/>
  <c r="B23" i="8"/>
  <c r="A23" i="8"/>
  <c r="B22" i="8"/>
  <c r="A22" i="8"/>
  <c r="B21" i="8"/>
  <c r="A21" i="8"/>
  <c r="B20" i="8"/>
  <c r="A20" i="8"/>
  <c r="B19" i="8"/>
  <c r="A19" i="8"/>
  <c r="B18" i="8"/>
  <c r="A18" i="8"/>
  <c r="B17" i="8"/>
  <c r="A17" i="8"/>
  <c r="B16" i="8"/>
  <c r="A16" i="8"/>
  <c r="B15" i="8"/>
  <c r="A15" i="8"/>
  <c r="B14" i="8"/>
  <c r="A14" i="8"/>
  <c r="B13" i="8"/>
  <c r="A13" i="8"/>
  <c r="B12" i="8"/>
  <c r="A12" i="8"/>
  <c r="B11" i="8"/>
  <c r="A11" i="8"/>
  <c r="B10" i="8"/>
  <c r="A10" i="8"/>
  <c r="B9" i="8"/>
  <c r="A9" i="8"/>
  <c r="B8" i="8"/>
  <c r="L8" i="8"/>
  <c r="K8" i="8"/>
  <c r="J8" i="8"/>
  <c r="I8" i="8"/>
  <c r="H8" i="8"/>
  <c r="G8" i="8"/>
  <c r="F8" i="8"/>
  <c r="E8" i="8"/>
  <c r="D8" i="8"/>
  <c r="C8" i="8"/>
  <c r="A8" i="8"/>
  <c r="L6" i="4"/>
  <c r="J51" i="6"/>
  <c r="I51" i="6"/>
  <c r="H51" i="6"/>
  <c r="G51" i="6"/>
  <c r="F51" i="6"/>
  <c r="E51" i="6"/>
  <c r="D51" i="6"/>
  <c r="C51" i="6"/>
  <c r="B51" i="6"/>
  <c r="C10" i="8" l="1"/>
  <c r="C11" i="8"/>
  <c r="C12" i="8"/>
  <c r="C14" i="8"/>
  <c r="C15" i="8"/>
  <c r="C16" i="8"/>
  <c r="C18" i="8"/>
  <c r="C25" i="8"/>
  <c r="C29" i="8"/>
  <c r="C33" i="8"/>
  <c r="C37" i="8"/>
  <c r="C41" i="8"/>
  <c r="C45" i="8"/>
  <c r="C49" i="8"/>
  <c r="C53" i="8"/>
  <c r="C59" i="8"/>
  <c r="C62" i="8"/>
  <c r="C63" i="8"/>
  <c r="C9" i="8"/>
  <c r="C13" i="8"/>
  <c r="C17" i="8"/>
  <c r="C22" i="8"/>
  <c r="C23" i="8"/>
  <c r="C26" i="8"/>
  <c r="C27" i="8"/>
  <c r="C30" i="8"/>
  <c r="C31" i="8"/>
  <c r="C34" i="8"/>
  <c r="C35" i="8"/>
  <c r="C38" i="8"/>
  <c r="C39" i="8"/>
  <c r="C42" i="8"/>
  <c r="C43" i="8"/>
  <c r="C46" i="8"/>
  <c r="C47" i="8"/>
  <c r="C50" i="8"/>
  <c r="C51" i="8"/>
  <c r="C54" i="8"/>
  <c r="C55" i="8"/>
  <c r="C60" i="8"/>
  <c r="C61" i="8"/>
  <c r="C64" i="8"/>
  <c r="C65" i="8"/>
  <c r="C57" i="8"/>
  <c r="C56" i="8"/>
  <c r="C20" i="8"/>
  <c r="C19" i="8"/>
  <c r="C58" i="8"/>
  <c r="C21" i="8"/>
  <c r="C28" i="6"/>
  <c r="K6" i="4"/>
  <c r="K7" i="4"/>
  <c r="L7" i="4"/>
  <c r="J7" i="4"/>
  <c r="I7" i="4"/>
  <c r="H7" i="4"/>
  <c r="G7" i="4"/>
  <c r="F7" i="4"/>
  <c r="E7" i="4"/>
  <c r="D7" i="4"/>
  <c r="L8" i="4"/>
  <c r="V10" i="4"/>
  <c r="K8" i="4"/>
  <c r="J8" i="4"/>
  <c r="I8" i="4"/>
  <c r="H8" i="4"/>
  <c r="G8" i="4"/>
  <c r="F8" i="4"/>
  <c r="E8" i="4"/>
  <c r="D8" i="4"/>
  <c r="D28" i="6" l="1"/>
  <c r="C56" i="4"/>
  <c r="C67" i="4"/>
  <c r="C66" i="4"/>
  <c r="C65" i="4"/>
  <c r="C64" i="4"/>
  <c r="C63" i="4"/>
  <c r="C62" i="4"/>
  <c r="C61" i="4"/>
  <c r="C60" i="4"/>
  <c r="C59" i="4"/>
  <c r="C58" i="4"/>
  <c r="C57" i="4"/>
  <c r="C55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11" i="4"/>
  <c r="E28" i="6" l="1"/>
  <c r="U10" i="4"/>
  <c r="T10" i="4"/>
  <c r="S10" i="4"/>
  <c r="R10" i="4"/>
  <c r="Q10" i="4"/>
  <c r="P10" i="4"/>
  <c r="O10" i="4"/>
  <c r="N10" i="4"/>
  <c r="F28" i="6" l="1"/>
  <c r="G28" i="6" l="1"/>
  <c r="H28" i="6" l="1"/>
  <c r="I28" i="6" l="1"/>
  <c r="J28" i="6" l="1"/>
</calcChain>
</file>

<file path=xl/sharedStrings.xml><?xml version="1.0" encoding="utf-8"?>
<sst xmlns="http://schemas.openxmlformats.org/spreadsheetml/2006/main" count="422" uniqueCount="202">
  <si>
    <t>Toyota Prius Prime*</t>
  </si>
  <si>
    <t>Honda Clarity PHEV*</t>
  </si>
  <si>
    <t>Chevrolet Volt*</t>
  </si>
  <si>
    <t>Ford Fusion Energi*</t>
  </si>
  <si>
    <t>BMW 530e*</t>
  </si>
  <si>
    <t>Chrysler Pacifica Hybrid*</t>
  </si>
  <si>
    <t>Kia Niro PHEV*</t>
  </si>
  <si>
    <t>Mitsubishi Outlander PHEV</t>
  </si>
  <si>
    <t>Mercedes GLC 350e*</t>
  </si>
  <si>
    <t>Mercedes C350e*</t>
  </si>
  <si>
    <t>Porsche Panamera E-Hybrid*</t>
  </si>
  <si>
    <t>Mercedes GLE 550e*</t>
  </si>
  <si>
    <t>Volvo XC90 T8 PHEV*</t>
  </si>
  <si>
    <t>BMW 330e*</t>
  </si>
  <si>
    <t>BMW i8</t>
  </si>
  <si>
    <t>Volvo XC60 PHEV*</t>
  </si>
  <si>
    <t>Porsche Cayenne S-E*</t>
  </si>
  <si>
    <t>Hyundai IONIQ PHEV*</t>
  </si>
  <si>
    <t>Hyundai IONIQ PHEV</t>
  </si>
  <si>
    <t>Audi A3 Sportback e-tron*</t>
  </si>
  <si>
    <t>Mini Countryman SE PHEV*</t>
  </si>
  <si>
    <t>Subaru Crosstrek Hybrid*</t>
  </si>
  <si>
    <t>Volvo S90 T8 PHEV*</t>
  </si>
  <si>
    <t>Hyundai Sonata PHEV*</t>
  </si>
  <si>
    <t>Mercedes S550e*</t>
  </si>
  <si>
    <t>BMWX5 xDrive 40e*</t>
  </si>
  <si>
    <t>Kia Optima PHEV</t>
  </si>
  <si>
    <t>BMW 740e*</t>
  </si>
  <si>
    <t>Cadillac CT6 PHEV*</t>
  </si>
  <si>
    <t>JAN</t>
  </si>
  <si>
    <t>FEB</t>
  </si>
  <si>
    <t>MAR</t>
  </si>
  <si>
    <t>APR</t>
  </si>
  <si>
    <t>MAY</t>
  </si>
  <si>
    <t>JUN</t>
  </si>
  <si>
    <t>TOTAL</t>
  </si>
  <si>
    <t>Make</t>
  </si>
  <si>
    <t>Model</t>
  </si>
  <si>
    <t>Audi</t>
  </si>
  <si>
    <t>A3 Sportback e-tron</t>
  </si>
  <si>
    <t>e-tron</t>
  </si>
  <si>
    <t>BMW</t>
  </si>
  <si>
    <t>330e</t>
  </si>
  <si>
    <t>530e</t>
  </si>
  <si>
    <t>740e</t>
  </si>
  <si>
    <t>i3 (BEV + REx)</t>
  </si>
  <si>
    <t>i8</t>
  </si>
  <si>
    <t>Cadillac</t>
  </si>
  <si>
    <t>CT6 PHEV</t>
  </si>
  <si>
    <t>ELR</t>
  </si>
  <si>
    <t>Chevrolet</t>
  </si>
  <si>
    <t>Bolt EV</t>
  </si>
  <si>
    <t>Spark EV</t>
  </si>
  <si>
    <t>Volt</t>
  </si>
  <si>
    <t>Chrysler</t>
  </si>
  <si>
    <t>Pacifica Hybrid</t>
  </si>
  <si>
    <t>Fiat</t>
  </si>
  <si>
    <t>500e</t>
  </si>
  <si>
    <t>Ford</t>
  </si>
  <si>
    <t>C-Max Energi</t>
  </si>
  <si>
    <t>Focus Electric</t>
  </si>
  <si>
    <t>Fusion Energi</t>
  </si>
  <si>
    <t>Honda</t>
  </si>
  <si>
    <t>Accord PHV</t>
  </si>
  <si>
    <t>Clarity BEV</t>
  </si>
  <si>
    <t>Clarity PHEV</t>
  </si>
  <si>
    <t>Fit EV</t>
  </si>
  <si>
    <t>Hyundai</t>
  </si>
  <si>
    <t>IONIQ EV</t>
  </si>
  <si>
    <t>IONIQ PHEV</t>
  </si>
  <si>
    <t>Kona Electric</t>
  </si>
  <si>
    <t>Sonata PHEV</t>
  </si>
  <si>
    <t>Jaguar</t>
  </si>
  <si>
    <t>I-Pace</t>
  </si>
  <si>
    <t>Kia</t>
  </si>
  <si>
    <t>Niro EV</t>
  </si>
  <si>
    <t>Niro PHEV</t>
  </si>
  <si>
    <t>Optima PHEV</t>
  </si>
  <si>
    <t>Soul EV</t>
  </si>
  <si>
    <t>Mercedes</t>
  </si>
  <si>
    <t>B-class</t>
  </si>
  <si>
    <t>B250e</t>
  </si>
  <si>
    <t>C350e</t>
  </si>
  <si>
    <t>GLC 350e</t>
  </si>
  <si>
    <t>GLE 550e</t>
  </si>
  <si>
    <t>S550e</t>
  </si>
  <si>
    <t>Mini</t>
  </si>
  <si>
    <t>Countryman SE PHEV</t>
  </si>
  <si>
    <t>Mitsubishi</t>
  </si>
  <si>
    <t>Outlander PHEV</t>
  </si>
  <si>
    <t>i-MiEV</t>
  </si>
  <si>
    <t>Nissan</t>
  </si>
  <si>
    <t>LEAF</t>
  </si>
  <si>
    <t>Porsche</t>
  </si>
  <si>
    <t>918 Spyder</t>
  </si>
  <si>
    <t>Cayenne S-E</t>
  </si>
  <si>
    <t>Panamera E-Hybrid</t>
  </si>
  <si>
    <t>Subaru</t>
  </si>
  <si>
    <t>Crosstrek Hybrid</t>
  </si>
  <si>
    <t>Tesla</t>
  </si>
  <si>
    <t>Model 3</t>
  </si>
  <si>
    <t>Model S</t>
  </si>
  <si>
    <t>Model X</t>
  </si>
  <si>
    <t>Toyota</t>
  </si>
  <si>
    <t>Prius PHV</t>
  </si>
  <si>
    <t>Prius Prime</t>
  </si>
  <si>
    <t>RAV4 EV</t>
  </si>
  <si>
    <t>Volkswagen</t>
  </si>
  <si>
    <t>e-Golf</t>
  </si>
  <si>
    <t>Volvo</t>
  </si>
  <si>
    <t>S90 T8 PHEV</t>
  </si>
  <si>
    <t>XC60 PHEV</t>
  </si>
  <si>
    <t>XC90 T8 PHEV</t>
  </si>
  <si>
    <t>Smart</t>
  </si>
  <si>
    <t>ED</t>
  </si>
  <si>
    <t>Number sold</t>
  </si>
  <si>
    <t>Tax Credit</t>
  </si>
  <si>
    <t>Total</t>
  </si>
  <si>
    <t>Row Labels</t>
  </si>
  <si>
    <t>Grand Total</t>
  </si>
  <si>
    <t>2019 U.S. EV SALES</t>
  </si>
  <si>
    <t>JUL</t>
  </si>
  <si>
    <t>AUG</t>
  </si>
  <si>
    <t>SEP</t>
  </si>
  <si>
    <t>OCT</t>
  </si>
  <si>
    <t>NOV</t>
  </si>
  <si>
    <t>DEC</t>
  </si>
  <si>
    <t>Q4</t>
  </si>
  <si>
    <t xml:space="preserve">Tesla Model 3* </t>
  </si>
  <si>
    <t>-</t>
  </si>
  <si>
    <t xml:space="preserve">Tesla Model X* </t>
  </si>
  <si>
    <t xml:space="preserve">Chevrolet Bolt EV* </t>
  </si>
  <si>
    <t xml:space="preserve">Nissan LEAF </t>
  </si>
  <si>
    <t xml:space="preserve">Tesla Model S* </t>
  </si>
  <si>
    <t>BMW i3 (BEV  + REx)</t>
  </si>
  <si>
    <t xml:space="preserve">Audi e-tron </t>
  </si>
  <si>
    <t xml:space="preserve">Volkswagen e-Golf </t>
  </si>
  <si>
    <t xml:space="preserve">Jaguar I-Pace </t>
  </si>
  <si>
    <t xml:space="preserve">Hyundai Kona Electric* </t>
  </si>
  <si>
    <t xml:space="preserve">Honda Clarity BEV* </t>
  </si>
  <si>
    <t xml:space="preserve">smart ED </t>
  </si>
  <si>
    <t xml:space="preserve">Kia Niro EV* </t>
  </si>
  <si>
    <t xml:space="preserve">Fiat 500e* </t>
  </si>
  <si>
    <t xml:space="preserve">Hyundai IONIQ EV* </t>
  </si>
  <si>
    <t xml:space="preserve">Kia Soul EV* </t>
  </si>
  <si>
    <t xml:space="preserve">Porsche Taycan </t>
  </si>
  <si>
    <t xml:space="preserve">Mercedes B250e* </t>
  </si>
  <si>
    <t xml:space="preserve">Tesla Model 3 </t>
  </si>
  <si>
    <t>Toyota Prius Prime</t>
  </si>
  <si>
    <t xml:space="preserve">Tesla Model X </t>
  </si>
  <si>
    <t xml:space="preserve">Chevrolet Bolt EV </t>
  </si>
  <si>
    <t xml:space="preserve">Tesla Model S </t>
  </si>
  <si>
    <t>Honda Clarity PHEV</t>
  </si>
  <si>
    <t>Ford Fusion Energi</t>
  </si>
  <si>
    <t>BMW 530e</t>
  </si>
  <si>
    <t>Chevrolet Volt</t>
  </si>
  <si>
    <t>Chrysler Pacifica Hybrid</t>
  </si>
  <si>
    <t>Kia Niro PHEV</t>
  </si>
  <si>
    <t>Mercedes GLC 350e</t>
  </si>
  <si>
    <t>Mercedes C350e</t>
  </si>
  <si>
    <t>Porsche Panamera E-Hybrid</t>
  </si>
  <si>
    <t>Volvo XC90 T8 PHEV</t>
  </si>
  <si>
    <t>Mercedes GLE 550e</t>
  </si>
  <si>
    <t>Volvo XC60 PHEV</t>
  </si>
  <si>
    <t xml:space="preserve">Hyundai Kona Electric </t>
  </si>
  <si>
    <t>Porsche Cayenne S-E</t>
  </si>
  <si>
    <t>BMW 330e</t>
  </si>
  <si>
    <t xml:space="preserve">Honda Clarity BEV </t>
  </si>
  <si>
    <t>Subaru Crosstrek Hybrid</t>
  </si>
  <si>
    <t>Mini Countryman SE PHEV</t>
  </si>
  <si>
    <t>Audi A3 Sportback e-tron</t>
  </si>
  <si>
    <t xml:space="preserve">Kia Niro EV </t>
  </si>
  <si>
    <t xml:space="preserve">Fiat 500e </t>
  </si>
  <si>
    <t>Volvo S90 T8 PHEV</t>
  </si>
  <si>
    <t xml:space="preserve">Hyundai IONIQ EV </t>
  </si>
  <si>
    <t>Hyundai Sonata PHEV</t>
  </si>
  <si>
    <t>Mercedes S550e</t>
  </si>
  <si>
    <t>BMWX5 xDrive 40e</t>
  </si>
  <si>
    <t xml:space="preserve">Kia Soul EV </t>
  </si>
  <si>
    <t>BMW 740e</t>
  </si>
  <si>
    <t>Cadillac CT6 PHEV</t>
  </si>
  <si>
    <t xml:space="preserve">Mercedes B250e </t>
  </si>
  <si>
    <t>Taycan</t>
  </si>
  <si>
    <t>Sum of 2011</t>
  </si>
  <si>
    <t>Sum of 2012</t>
  </si>
  <si>
    <t>Sum of 2013</t>
  </si>
  <si>
    <t>Sum of 2014</t>
  </si>
  <si>
    <t>Sum of 2015</t>
  </si>
  <si>
    <t>Sum of 2016</t>
  </si>
  <si>
    <t>Sum of 2017</t>
  </si>
  <si>
    <t>Sum of 2018</t>
  </si>
  <si>
    <t>Sum of 2019</t>
  </si>
  <si>
    <t>Number Makes</t>
  </si>
  <si>
    <t>Total Units</t>
  </si>
  <si>
    <t>X5 xDrive 40e</t>
  </si>
  <si>
    <t>Tax Credit by Model and Year</t>
  </si>
  <si>
    <t>Credits in Million $</t>
  </si>
  <si>
    <t>Remaining before limit</t>
  </si>
  <si>
    <t>Total remaining credit</t>
  </si>
  <si>
    <t>Sales data from the EV Sales Scorecard: https://insideevs.com/news/343998/monthly-plug-in-ev-sales-scorecard/</t>
  </si>
  <si>
    <t>Tax Credit amounts from https://www.fueleconomy.gov/feg/taxevb.shtml</t>
  </si>
  <si>
    <t>EV Sales and Tax Credits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</si>
</sst>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7" formatCode="_(&quot;$&quot;* #,##0.0_);_(&quot;$&quot;* \(#,##0.0\);_(&quot;$&quot;* &quot;-&quot;??_);_(@_)"/>
    <numFmt numFmtId="171" formatCode="_(&quot;$&quot;* #,##0_);_(&quot;$&quot;* \(#,##0\);_(&quot;$&quot;* &quot;-&quot;??_);_(@_)"/>
  </numFmts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">
    <xf numFmtId="0" fontId="0" fillId="0" borderId="0" xfId="0"/>
    <xf numFmtId="3" fontId="0" fillId="0" borderId="0" xfId="0" applyNumberFormat="1"/>
    <xf numFmtId="164" fontId="0" fillId="0" borderId="0" xfId="1" applyNumberFormat="1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4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0" fontId="0" fillId="0" borderId="0" xfId="0" applyAlignment="1">
      <alignment horizontal="center"/>
    </xf>
    <xf numFmtId="167" fontId="0" fillId="0" borderId="0" xfId="2" applyNumberFormat="1" applyFont="1"/>
    <xf numFmtId="167" fontId="0" fillId="0" borderId="0" xfId="0" applyNumberFormat="1"/>
    <xf numFmtId="1" fontId="0" fillId="0" borderId="0" xfId="0" applyNumberFormat="1"/>
    <xf numFmtId="44" fontId="0" fillId="0" borderId="0" xfId="0" applyNumberFormat="1"/>
    <xf numFmtId="0" fontId="0" fillId="0" borderId="0" xfId="1" applyNumberFormat="1" applyFont="1"/>
    <xf numFmtId="171" fontId="0" fillId="0" borderId="0" xfId="0" applyNumberFormat="1"/>
    <xf numFmtId="165" fontId="0" fillId="0" borderId="0" xfId="0" applyNumberFormat="1"/>
  </cellXfs>
  <cellStyles count="3">
    <cellStyle name="Comma" xfId="1" builtinId="3"/>
    <cellStyle name="Currency" xfId="2" builtinId="4"/>
    <cellStyle name="Normal" xfId="0" builtinId="0"/>
  </cellStyles>
  <dxfs count="6">
    <dxf>
      <numFmt numFmtId="167" formatCode="_(&quot;$&quot;* #,##0.0_);_(&quot;$&quot;* \(#,##0.0\);_(&quot;$&quot;* &quot;-&quot;??_);_(@_)"/>
    </dxf>
    <dxf>
      <numFmt numFmtId="167" formatCode="_(&quot;$&quot;* #,##0.0_);_(&quot;$&quot;* \(#,##0.0\);_(&quot;$&quot;* &quot;-&quot;??_);_(@_)"/>
    </dxf>
    <dxf>
      <numFmt numFmtId="167" formatCode="_(&quot;$&quot;* #,##0.0_);_(&quot;$&quot;* \(#,##0.0\);_(&quot;$&quot;* &quot;-&quot;??_);_(@_)"/>
    </dxf>
    <dxf>
      <numFmt numFmtId="167" formatCode="_(&quot;$&quot;* #,##0.0_);_(&quot;$&quot;* \(#,##0.0\);_(&quot;$&quot;* &quot;-&quot;??_);_(@_)"/>
    </dxf>
    <dxf>
      <numFmt numFmtId="34" formatCode="_(&quot;$&quot;* #,##0.00_);_(&quot;$&quot;* \(#,##0.00\);_(&quot;$&quot;* &quot;-&quot;??_);_(@_)"/>
    </dxf>
    <dxf>
      <numFmt numFmtId="167" formatCode="_(&quot;$&quot;* #,##0.0_);_(&quot;$&quot;* \(#,##0.0\);_(&quot;$&quot;* &quot;-&quot;??_);_(@_)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US EV and PHEV Unit Sales By Make and Year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9839279110247154E-2"/>
          <c:y val="0.10175582990397805"/>
          <c:w val="0.65093020332095464"/>
          <c:h val="0.781787369171446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'Units by make'!$A$29</c:f>
              <c:strCache>
                <c:ptCount val="1"/>
                <c:pt idx="0">
                  <c:v>Cadillac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make'!$B$29:$J$29</c:f>
              <c:numCache>
                <c:formatCode>_(* #,##0_);_(* \(#,##0\);_(* "-"??_);_(@_)</c:formatCode>
                <c:ptCount val="9"/>
                <c:pt idx="2">
                  <c:v>6</c:v>
                </c:pt>
                <c:pt idx="3">
                  <c:v>1310</c:v>
                </c:pt>
                <c:pt idx="4">
                  <c:v>1024</c:v>
                </c:pt>
                <c:pt idx="5">
                  <c:v>534</c:v>
                </c:pt>
                <c:pt idx="6">
                  <c:v>224</c:v>
                </c:pt>
                <c:pt idx="7">
                  <c:v>231</c:v>
                </c:pt>
                <c:pt idx="8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5E-4DF2-8AB3-E58AA7C70B6C}"/>
            </c:ext>
          </c:extLst>
        </c:ser>
        <c:ser>
          <c:idx val="1"/>
          <c:order val="1"/>
          <c:tx>
            <c:strRef>
              <c:f>'Units by make'!$A$30</c:f>
              <c:strCache>
                <c:ptCount val="1"/>
                <c:pt idx="0">
                  <c:v>Mini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make'!$B$30:$J$30</c:f>
              <c:numCache>
                <c:formatCode>_(* #,##0_);_(* \(#,##0\);_(* "-"??_);_(@_)</c:formatCode>
                <c:ptCount val="9"/>
                <c:pt idx="6">
                  <c:v>475</c:v>
                </c:pt>
                <c:pt idx="7">
                  <c:v>1564</c:v>
                </c:pt>
                <c:pt idx="8">
                  <c:v>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5E-4DF2-8AB3-E58AA7C70B6C}"/>
            </c:ext>
          </c:extLst>
        </c:ser>
        <c:ser>
          <c:idx val="2"/>
          <c:order val="2"/>
          <c:tx>
            <c:strRef>
              <c:f>'Units by make'!$A$31</c:f>
              <c:strCache>
                <c:ptCount val="1"/>
                <c:pt idx="0">
                  <c:v>Fiat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make'!$B$31:$J$31</c:f>
              <c:numCache>
                <c:formatCode>_(* #,##0_);_(* \(#,##0\);_(* "-"??_);_(@_)</c:formatCode>
                <c:ptCount val="9"/>
                <c:pt idx="2">
                  <c:v>2310</c:v>
                </c:pt>
                <c:pt idx="3">
                  <c:v>5132</c:v>
                </c:pt>
                <c:pt idx="4">
                  <c:v>6194</c:v>
                </c:pt>
                <c:pt idx="5">
                  <c:v>5330</c:v>
                </c:pt>
                <c:pt idx="6">
                  <c:v>5380</c:v>
                </c:pt>
                <c:pt idx="7">
                  <c:v>2250</c:v>
                </c:pt>
                <c:pt idx="8">
                  <c:v>615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15E-4DF2-8AB3-E58AA7C70B6C}"/>
            </c:ext>
          </c:extLst>
        </c:ser>
        <c:ser>
          <c:idx val="3"/>
          <c:order val="3"/>
          <c:tx>
            <c:strRef>
              <c:f>'Units by make'!$A$32</c:f>
              <c:strCache>
                <c:ptCount val="1"/>
                <c:pt idx="0">
                  <c:v>Smart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make'!$B$32:$J$32</c:f>
              <c:numCache>
                <c:formatCode>_(* #,##0_);_(* \(#,##0\);_(* "-"??_);_(@_)</c:formatCode>
                <c:ptCount val="9"/>
                <c:pt idx="2">
                  <c:v>923</c:v>
                </c:pt>
                <c:pt idx="3">
                  <c:v>2594</c:v>
                </c:pt>
                <c:pt idx="4">
                  <c:v>1387</c:v>
                </c:pt>
                <c:pt idx="5">
                  <c:v>657</c:v>
                </c:pt>
                <c:pt idx="6">
                  <c:v>544</c:v>
                </c:pt>
                <c:pt idx="7">
                  <c:v>1219</c:v>
                </c:pt>
                <c:pt idx="8">
                  <c:v>680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15E-4DF2-8AB3-E58AA7C70B6C}"/>
            </c:ext>
          </c:extLst>
        </c:ser>
        <c:ser>
          <c:idx val="4"/>
          <c:order val="4"/>
          <c:tx>
            <c:strRef>
              <c:f>'Units by make'!$A$33</c:f>
              <c:strCache>
                <c:ptCount val="1"/>
                <c:pt idx="0">
                  <c:v>Subaru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make'!$B$33:$J$33</c:f>
              <c:numCache>
                <c:formatCode>_(* #,##0_);_(* \(#,##0\);_(* "-"??_);_(@_)</c:formatCode>
                <c:ptCount val="9"/>
                <c:pt idx="8">
                  <c:v>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15E-4DF2-8AB3-E58AA7C70B6C}"/>
            </c:ext>
          </c:extLst>
        </c:ser>
        <c:ser>
          <c:idx val="5"/>
          <c:order val="5"/>
          <c:tx>
            <c:strRef>
              <c:f>'Units by make'!$A$34</c:f>
              <c:strCache>
                <c:ptCount val="1"/>
                <c:pt idx="0">
                  <c:v>Jaguar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make'!$B$34:$J$34</c:f>
              <c:numCache>
                <c:formatCode>_(* #,##0_);_(* \(#,##0\);_(* "-"??_);_(@_)</c:formatCode>
                <c:ptCount val="9"/>
                <c:pt idx="7">
                  <c:v>393</c:v>
                </c:pt>
                <c:pt idx="8">
                  <c:v>2594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15E-4DF2-8AB3-E58AA7C70B6C}"/>
            </c:ext>
          </c:extLst>
        </c:ser>
        <c:ser>
          <c:idx val="6"/>
          <c:order val="6"/>
          <c:tx>
            <c:strRef>
              <c:f>'Units by make'!$A$35</c:f>
              <c:strCache>
                <c:ptCount val="1"/>
                <c:pt idx="0">
                  <c:v>Mitsubishi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make'!$B$35:$J$35</c:f>
              <c:numCache>
                <c:formatCode>_(* #,##0_);_(* \(#,##0\);_(* "-"??_);_(@_)</c:formatCode>
                <c:ptCount val="9"/>
                <c:pt idx="0">
                  <c:v>80</c:v>
                </c:pt>
                <c:pt idx="1">
                  <c:v>588</c:v>
                </c:pt>
                <c:pt idx="2">
                  <c:v>1029</c:v>
                </c:pt>
                <c:pt idx="3">
                  <c:v>196</c:v>
                </c:pt>
                <c:pt idx="4">
                  <c:v>115</c:v>
                </c:pt>
                <c:pt idx="5">
                  <c:v>94</c:v>
                </c:pt>
                <c:pt idx="6">
                  <c:v>105</c:v>
                </c:pt>
                <c:pt idx="7">
                  <c:v>4166</c:v>
                </c:pt>
                <c:pt idx="8">
                  <c:v>2810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15E-4DF2-8AB3-E58AA7C70B6C}"/>
            </c:ext>
          </c:extLst>
        </c:ser>
        <c:ser>
          <c:idx val="7"/>
          <c:order val="7"/>
          <c:tx>
            <c:strRef>
              <c:f>'Units by make'!$A$36</c:f>
              <c:strCache>
                <c:ptCount val="1"/>
                <c:pt idx="0">
                  <c:v>Porsche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make'!$B$36:$J$36</c:f>
              <c:numCache>
                <c:formatCode>_(* #,##0_);_(* \(#,##0\);_(* "-"??_);_(@_)</c:formatCode>
                <c:ptCount val="9"/>
                <c:pt idx="2">
                  <c:v>86</c:v>
                </c:pt>
                <c:pt idx="3">
                  <c:v>1753</c:v>
                </c:pt>
                <c:pt idx="4">
                  <c:v>1713</c:v>
                </c:pt>
                <c:pt idx="5">
                  <c:v>2504</c:v>
                </c:pt>
                <c:pt idx="6">
                  <c:v>1592</c:v>
                </c:pt>
                <c:pt idx="7">
                  <c:v>3058</c:v>
                </c:pt>
                <c:pt idx="8">
                  <c:v>3330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15E-4DF2-8AB3-E58AA7C70B6C}"/>
            </c:ext>
          </c:extLst>
        </c:ser>
        <c:ser>
          <c:idx val="8"/>
          <c:order val="8"/>
          <c:tx>
            <c:strRef>
              <c:f>'Units by make'!$A$37</c:f>
              <c:strCache>
                <c:ptCount val="1"/>
                <c:pt idx="0">
                  <c:v>Volvo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make'!$B$37:$J$37</c:f>
              <c:numCache>
                <c:formatCode>_(* #,##0_);_(* \(#,##0\);_(* "-"??_);_(@_)</c:formatCode>
                <c:ptCount val="9"/>
                <c:pt idx="4">
                  <c:v>86</c:v>
                </c:pt>
                <c:pt idx="5">
                  <c:v>2015</c:v>
                </c:pt>
                <c:pt idx="6">
                  <c:v>2844</c:v>
                </c:pt>
                <c:pt idx="7">
                  <c:v>4091</c:v>
                </c:pt>
                <c:pt idx="8">
                  <c:v>3731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15E-4DF2-8AB3-E58AA7C70B6C}"/>
            </c:ext>
          </c:extLst>
        </c:ser>
        <c:ser>
          <c:idx val="9"/>
          <c:order val="9"/>
          <c:tx>
            <c:strRef>
              <c:f>'Units by make'!$A$38</c:f>
              <c:strCache>
                <c:ptCount val="1"/>
                <c:pt idx="0">
                  <c:v>Hyundai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make'!$B$38:$J$38</c:f>
              <c:numCache>
                <c:formatCode>_(* #,##0_);_(* \(#,##0\);_(* "-"??_);_(@_)</c:formatCode>
                <c:ptCount val="9"/>
                <c:pt idx="4">
                  <c:v>160</c:v>
                </c:pt>
                <c:pt idx="5">
                  <c:v>3095</c:v>
                </c:pt>
                <c:pt idx="6">
                  <c:v>2967</c:v>
                </c:pt>
                <c:pt idx="7">
                  <c:v>2395</c:v>
                </c:pt>
                <c:pt idx="8">
                  <c:v>4511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15E-4DF2-8AB3-E58AA7C70B6C}"/>
            </c:ext>
          </c:extLst>
        </c:ser>
        <c:ser>
          <c:idx val="10"/>
          <c:order val="10"/>
          <c:tx>
            <c:strRef>
              <c:f>'Units by make'!$A$39</c:f>
              <c:strCache>
                <c:ptCount val="1"/>
                <c:pt idx="0">
                  <c:v>Volkswagen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make'!$B$39:$J$39</c:f>
              <c:numCache>
                <c:formatCode>_(* #,##0_);_(* \(#,##0\);_(* "-"??_);_(@_)</c:formatCode>
                <c:ptCount val="9"/>
                <c:pt idx="3">
                  <c:v>357</c:v>
                </c:pt>
                <c:pt idx="4">
                  <c:v>4232</c:v>
                </c:pt>
                <c:pt idx="5">
                  <c:v>3937</c:v>
                </c:pt>
                <c:pt idx="6">
                  <c:v>3534</c:v>
                </c:pt>
                <c:pt idx="7">
                  <c:v>1354</c:v>
                </c:pt>
                <c:pt idx="8">
                  <c:v>4863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15E-4DF2-8AB3-E58AA7C70B6C}"/>
            </c:ext>
          </c:extLst>
        </c:ser>
        <c:ser>
          <c:idx val="11"/>
          <c:order val="11"/>
          <c:tx>
            <c:strRef>
              <c:f>'Units by make'!$A$40</c:f>
              <c:strCache>
                <c:ptCount val="1"/>
                <c:pt idx="0">
                  <c:v>Kia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make'!$B$40:$J$40</c:f>
              <c:numCache>
                <c:formatCode>_(* #,##0_);_(* \(#,##0\);_(* "-"??_);_(@_)</c:formatCode>
                <c:ptCount val="9"/>
                <c:pt idx="3">
                  <c:v>359</c:v>
                </c:pt>
                <c:pt idx="4">
                  <c:v>1015</c:v>
                </c:pt>
                <c:pt idx="5">
                  <c:v>1728</c:v>
                </c:pt>
                <c:pt idx="6">
                  <c:v>3669</c:v>
                </c:pt>
                <c:pt idx="7">
                  <c:v>5488</c:v>
                </c:pt>
                <c:pt idx="8">
                  <c:v>5469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415E-4DF2-8AB3-E58AA7C70B6C}"/>
            </c:ext>
          </c:extLst>
        </c:ser>
        <c:ser>
          <c:idx val="12"/>
          <c:order val="12"/>
          <c:tx>
            <c:strRef>
              <c:f>'Units by make'!$A$41</c:f>
              <c:strCache>
                <c:ptCount val="1"/>
                <c:pt idx="0">
                  <c:v>Chrysler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make'!$B$41:$J$41</c:f>
              <c:numCache>
                <c:formatCode>_(* #,##0_);_(* \(#,##0\);_(* "-"??_);_(@_)</c:formatCode>
                <c:ptCount val="9"/>
                <c:pt idx="6">
                  <c:v>4597</c:v>
                </c:pt>
                <c:pt idx="7">
                  <c:v>7062</c:v>
                </c:pt>
                <c:pt idx="8">
                  <c:v>5723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15E-4DF2-8AB3-E58AA7C70B6C}"/>
            </c:ext>
          </c:extLst>
        </c:ser>
        <c:ser>
          <c:idx val="13"/>
          <c:order val="13"/>
          <c:tx>
            <c:strRef>
              <c:f>'Units by make'!$A$42</c:f>
              <c:strCache>
                <c:ptCount val="1"/>
                <c:pt idx="0">
                  <c:v>Audi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make'!$B$42:$J$42</c:f>
              <c:numCache>
                <c:formatCode>_(* #,##0_);_(* \(#,##0\);_(* "-"??_);_(@_)</c:formatCode>
                <c:ptCount val="9"/>
                <c:pt idx="4">
                  <c:v>49</c:v>
                </c:pt>
                <c:pt idx="5">
                  <c:v>4280</c:v>
                </c:pt>
                <c:pt idx="6">
                  <c:v>2877</c:v>
                </c:pt>
                <c:pt idx="7">
                  <c:v>2597</c:v>
                </c:pt>
                <c:pt idx="8">
                  <c:v>5806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15E-4DF2-8AB3-E58AA7C70B6C}"/>
            </c:ext>
          </c:extLst>
        </c:ser>
        <c:ser>
          <c:idx val="14"/>
          <c:order val="14"/>
          <c:tx>
            <c:strRef>
              <c:f>'Units by make'!$A$43</c:f>
              <c:strCache>
                <c:ptCount val="1"/>
                <c:pt idx="0">
                  <c:v>Mercedes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make'!$B$43:$J$43</c:f>
              <c:numCache>
                <c:formatCode>_(* #,##0_);_(* \(#,##0\);_(* "-"??_);_(@_)</c:formatCode>
                <c:ptCount val="9"/>
                <c:pt idx="4">
                  <c:v>1906</c:v>
                </c:pt>
                <c:pt idx="5">
                  <c:v>1584</c:v>
                </c:pt>
                <c:pt idx="6">
                  <c:v>2690</c:v>
                </c:pt>
                <c:pt idx="7">
                  <c:v>3485</c:v>
                </c:pt>
                <c:pt idx="8">
                  <c:v>6520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15E-4DF2-8AB3-E58AA7C70B6C}"/>
            </c:ext>
          </c:extLst>
        </c:ser>
        <c:ser>
          <c:idx val="15"/>
          <c:order val="15"/>
          <c:tx>
            <c:strRef>
              <c:f>'Units by make'!$A$44</c:f>
              <c:strCache>
                <c:ptCount val="1"/>
                <c:pt idx="0">
                  <c:v>Ford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make'!$B$44:$J$44</c:f>
              <c:numCache>
                <c:formatCode>_(* #,##0_);_(* \(#,##0\);_(* "-"??_);_(@_)</c:formatCode>
                <c:ptCount val="9"/>
                <c:pt idx="1">
                  <c:v>3054</c:v>
                </c:pt>
                <c:pt idx="2">
                  <c:v>14981</c:v>
                </c:pt>
                <c:pt idx="3">
                  <c:v>21947</c:v>
                </c:pt>
                <c:pt idx="4">
                  <c:v>18923</c:v>
                </c:pt>
                <c:pt idx="5">
                  <c:v>24796</c:v>
                </c:pt>
                <c:pt idx="6">
                  <c:v>19589</c:v>
                </c:pt>
                <c:pt idx="7">
                  <c:v>9216</c:v>
                </c:pt>
                <c:pt idx="8">
                  <c:v>7524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415E-4DF2-8AB3-E58AA7C70B6C}"/>
            </c:ext>
          </c:extLst>
        </c:ser>
        <c:ser>
          <c:idx val="16"/>
          <c:order val="16"/>
          <c:tx>
            <c:strRef>
              <c:f>'Units by make'!$A$45</c:f>
              <c:strCache>
                <c:ptCount val="1"/>
                <c:pt idx="0">
                  <c:v>Honda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make'!$B$45:$J$45</c:f>
              <c:numCache>
                <c:formatCode>_(* #,##0_);_(* \(#,##0\);_(* "-"??_);_(@_)</c:formatCode>
                <c:ptCount val="9"/>
                <c:pt idx="1">
                  <c:v>93</c:v>
                </c:pt>
                <c:pt idx="2">
                  <c:v>1095</c:v>
                </c:pt>
                <c:pt idx="3">
                  <c:v>856</c:v>
                </c:pt>
                <c:pt idx="4">
                  <c:v>64</c:v>
                </c:pt>
                <c:pt idx="6">
                  <c:v>2024</c:v>
                </c:pt>
                <c:pt idx="7">
                  <c:v>19550</c:v>
                </c:pt>
                <c:pt idx="8">
                  <c:v>11470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415E-4DF2-8AB3-E58AA7C70B6C}"/>
            </c:ext>
          </c:extLst>
        </c:ser>
        <c:ser>
          <c:idx val="17"/>
          <c:order val="17"/>
          <c:tx>
            <c:strRef>
              <c:f>'Units by make'!$A$46</c:f>
              <c:strCache>
                <c:ptCount val="1"/>
                <c:pt idx="0">
                  <c:v>Nissan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make'!$B$46:$J$46</c:f>
              <c:numCache>
                <c:formatCode>_(* #,##0_);_(* \(#,##0\);_(* "-"??_);_(@_)</c:formatCode>
                <c:ptCount val="9"/>
                <c:pt idx="0">
                  <c:v>9674</c:v>
                </c:pt>
                <c:pt idx="1">
                  <c:v>9819</c:v>
                </c:pt>
                <c:pt idx="2">
                  <c:v>22610</c:v>
                </c:pt>
                <c:pt idx="3">
                  <c:v>30200</c:v>
                </c:pt>
                <c:pt idx="4">
                  <c:v>17269</c:v>
                </c:pt>
                <c:pt idx="5">
                  <c:v>14006</c:v>
                </c:pt>
                <c:pt idx="6">
                  <c:v>11230</c:v>
                </c:pt>
                <c:pt idx="7">
                  <c:v>14715</c:v>
                </c:pt>
                <c:pt idx="8">
                  <c:v>12365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15E-4DF2-8AB3-E58AA7C70B6C}"/>
            </c:ext>
          </c:extLst>
        </c:ser>
        <c:ser>
          <c:idx val="18"/>
          <c:order val="18"/>
          <c:tx>
            <c:strRef>
              <c:f>'Units by make'!$A$47</c:f>
              <c:strCache>
                <c:ptCount val="1"/>
                <c:pt idx="0">
                  <c:v>BMW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make'!$B$47:$J$47</c:f>
              <c:numCache>
                <c:formatCode>_(* #,##0_);_(* \(#,##0\);_(* "-"??_);_(@_)</c:formatCode>
                <c:ptCount val="9"/>
                <c:pt idx="3">
                  <c:v>6647</c:v>
                </c:pt>
                <c:pt idx="4">
                  <c:v>14181</c:v>
                </c:pt>
                <c:pt idx="5">
                  <c:v>16107</c:v>
                </c:pt>
                <c:pt idx="6">
                  <c:v>20733</c:v>
                </c:pt>
                <c:pt idx="7">
                  <c:v>22926</c:v>
                </c:pt>
                <c:pt idx="8">
                  <c:v>12791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415E-4DF2-8AB3-E58AA7C70B6C}"/>
            </c:ext>
          </c:extLst>
        </c:ser>
        <c:ser>
          <c:idx val="19"/>
          <c:order val="19"/>
          <c:tx>
            <c:strRef>
              <c:f>'Units by make'!$A$48</c:f>
              <c:strCache>
                <c:ptCount val="1"/>
                <c:pt idx="0">
                  <c:v>Chevrolet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make'!$B$48:$J$48</c:f>
              <c:numCache>
                <c:formatCode>_(* #,##0_);_(* \(#,##0\);_(* "-"??_);_(@_)</c:formatCode>
                <c:ptCount val="9"/>
                <c:pt idx="0">
                  <c:v>7671</c:v>
                </c:pt>
                <c:pt idx="1">
                  <c:v>23461</c:v>
                </c:pt>
                <c:pt idx="2">
                  <c:v>23633</c:v>
                </c:pt>
                <c:pt idx="3">
                  <c:v>19950</c:v>
                </c:pt>
                <c:pt idx="4">
                  <c:v>18022</c:v>
                </c:pt>
                <c:pt idx="5">
                  <c:v>28353</c:v>
                </c:pt>
                <c:pt idx="6">
                  <c:v>43669</c:v>
                </c:pt>
                <c:pt idx="7">
                  <c:v>36325</c:v>
                </c:pt>
                <c:pt idx="8">
                  <c:v>21328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415E-4DF2-8AB3-E58AA7C70B6C}"/>
            </c:ext>
          </c:extLst>
        </c:ser>
        <c:ser>
          <c:idx val="20"/>
          <c:order val="20"/>
          <c:tx>
            <c:strRef>
              <c:f>'Units by make'!$A$49</c:f>
              <c:strCache>
                <c:ptCount val="1"/>
                <c:pt idx="0">
                  <c:v>Toyota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make'!$B$49:$J$49</c:f>
              <c:numCache>
                <c:formatCode>_(* #,##0_);_(* \(#,##0\);_(* "-"??_);_(@_)</c:formatCode>
                <c:ptCount val="9"/>
                <c:pt idx="1">
                  <c:v>12942</c:v>
                </c:pt>
                <c:pt idx="2">
                  <c:v>13184</c:v>
                </c:pt>
                <c:pt idx="3">
                  <c:v>14448</c:v>
                </c:pt>
                <c:pt idx="4">
                  <c:v>4191</c:v>
                </c:pt>
                <c:pt idx="5">
                  <c:v>2474</c:v>
                </c:pt>
                <c:pt idx="6">
                  <c:v>20936</c:v>
                </c:pt>
                <c:pt idx="7">
                  <c:v>27595</c:v>
                </c:pt>
                <c:pt idx="8">
                  <c:v>23630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415E-4DF2-8AB3-E58AA7C70B6C}"/>
            </c:ext>
          </c:extLst>
        </c:ser>
        <c:ser>
          <c:idx val="21"/>
          <c:order val="21"/>
          <c:tx>
            <c:strRef>
              <c:f>'Units by make'!$A$50</c:f>
              <c:strCache>
                <c:ptCount val="1"/>
                <c:pt idx="0">
                  <c:v>Tesla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make'!$B$50:$J$50</c:f>
              <c:numCache>
                <c:formatCode>_(* #,##0_);_(* \(#,##0\);_(* "-"??_);_(@_)</c:formatCode>
                <c:ptCount val="9"/>
                <c:pt idx="1">
                  <c:v>2650</c:v>
                </c:pt>
                <c:pt idx="2">
                  <c:v>17650</c:v>
                </c:pt>
                <c:pt idx="3">
                  <c:v>16689</c:v>
                </c:pt>
                <c:pt idx="4">
                  <c:v>25416</c:v>
                </c:pt>
                <c:pt idx="5">
                  <c:v>47119</c:v>
                </c:pt>
                <c:pt idx="6">
                  <c:v>50139</c:v>
                </c:pt>
                <c:pt idx="7">
                  <c:v>191627</c:v>
                </c:pt>
                <c:pt idx="8">
                  <c:v>192250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415E-4DF2-8AB3-E58AA7C70B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53524216"/>
        <c:axId val="453524872"/>
      </c:barChart>
      <c:lineChart>
        <c:grouping val="standard"/>
        <c:varyColors val="0"/>
        <c:ser>
          <c:idx val="22"/>
          <c:order val="22"/>
          <c:tx>
            <c:strRef>
              <c:f>'Units by make'!$A$51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80000"/>
                </a:schemeClr>
              </a:solidFill>
              <a:ln w="9525">
                <a:solidFill>
                  <a:schemeClr val="accent5">
                    <a:lumMod val="80000"/>
                  </a:schemeClr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6.8303239030195737E-2"/>
                  <c:y val="-4.558447917890878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415E-4DF2-8AB3-E58AA7C70B6C}"/>
                </c:ext>
              </c:extLst>
            </c:dLbl>
            <c:dLbl>
              <c:idx val="1"/>
              <c:layout>
                <c:manualLayout>
                  <c:x val="-7.0401324007263011E-2"/>
                  <c:y val="-5.05596035570181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415E-4DF2-8AB3-E58AA7C70B6C}"/>
                </c:ext>
              </c:extLst>
            </c:dLbl>
            <c:dLbl>
              <c:idx val="3"/>
              <c:layout>
                <c:manualLayout>
                  <c:x val="-8.5171842245816629E-2"/>
                  <c:y val="-3.563423042268969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415E-4DF2-8AB3-E58AA7C70B6C}"/>
                </c:ext>
              </c:extLst>
            </c:dLbl>
            <c:dLbl>
              <c:idx val="4"/>
              <c:layout>
                <c:manualLayout>
                  <c:x val="-6.6289077452211159E-2"/>
                  <c:y val="-5.055960355701805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415E-4DF2-8AB3-E58AA7C70B6C}"/>
                </c:ext>
              </c:extLst>
            </c:dLbl>
            <c:dLbl>
              <c:idx val="5"/>
              <c:layout>
                <c:manualLayout>
                  <c:x val="-8.0975672291682052E-2"/>
                  <c:y val="-4.8072041367963336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415E-4DF2-8AB3-E58AA7C70B6C}"/>
                </c:ext>
              </c:extLst>
            </c:dLbl>
            <c:dLbl>
              <c:idx val="6"/>
              <c:layout>
                <c:manualLayout>
                  <c:x val="-0.10615269201648929"/>
                  <c:y val="-3.812179261174442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415E-4DF2-8AB3-E58AA7C70B6C}"/>
                </c:ext>
              </c:extLst>
            </c:dLbl>
            <c:dLbl>
              <c:idx val="8"/>
              <c:layout>
                <c:manualLayout>
                  <c:x val="-5.5798652566874808E-2"/>
                  <c:y val="-5.055960355701807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415E-4DF2-8AB3-E58AA7C70B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'Units by make'!$B$28:$J$28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'Units by make'!$B$51:$J$51</c:f>
              <c:numCache>
                <c:formatCode>_(* #,##0_);_(* \(#,##0\);_(* "-"??_);_(@_)</c:formatCode>
                <c:ptCount val="9"/>
                <c:pt idx="0">
                  <c:v>17425</c:v>
                </c:pt>
                <c:pt idx="1">
                  <c:v>52607</c:v>
                </c:pt>
                <c:pt idx="2">
                  <c:v>97507</c:v>
                </c:pt>
                <c:pt idx="3">
                  <c:v>122438</c:v>
                </c:pt>
                <c:pt idx="4">
                  <c:v>115947</c:v>
                </c:pt>
                <c:pt idx="5">
                  <c:v>158613</c:v>
                </c:pt>
                <c:pt idx="6">
                  <c:v>199818</c:v>
                </c:pt>
                <c:pt idx="7">
                  <c:v>361307</c:v>
                </c:pt>
                <c:pt idx="8">
                  <c:v>329528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415E-4DF2-8AB3-E58AA7C70B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1160112"/>
        <c:axId val="521165360"/>
      </c:lineChart>
      <c:catAx>
        <c:axId val="453524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3524872"/>
        <c:crosses val="autoZero"/>
        <c:auto val="1"/>
        <c:lblAlgn val="ctr"/>
        <c:lblOffset val="100"/>
        <c:noMultiLvlLbl val="0"/>
      </c:catAx>
      <c:valAx>
        <c:axId val="453524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3524216"/>
        <c:crosses val="autoZero"/>
        <c:crossBetween val="between"/>
      </c:valAx>
      <c:valAx>
        <c:axId val="521165360"/>
        <c:scaling>
          <c:orientation val="minMax"/>
        </c:scaling>
        <c:delete val="1"/>
        <c:axPos val="r"/>
        <c:numFmt formatCode="_(* #,##0_);_(* \(#,##0\);_(* &quot;-&quot;??_);_(@_)" sourceLinked="1"/>
        <c:majorTickMark val="out"/>
        <c:minorTickMark val="none"/>
        <c:tickLblPos val="nextTo"/>
        <c:crossAx val="521160112"/>
        <c:crosses val="max"/>
        <c:crossBetween val="between"/>
      </c:valAx>
      <c:catAx>
        <c:axId val="5211601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21165360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US Tax Credits by</a:t>
            </a:r>
            <a:r>
              <a:rPr lang="en-US" sz="2000" baseline="0"/>
              <a:t> Make (</a:t>
            </a:r>
            <a:r>
              <a:rPr lang="en-US" sz="2000"/>
              <a:t>M$)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'Credit by Make'!$A$28</c:f>
              <c:strCache>
                <c:ptCount val="1"/>
                <c:pt idx="0">
                  <c:v>Cadillac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Make'!$B$28:$J$28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4.4999999999999998E-2</c:v>
                </c:pt>
                <c:pt idx="3">
                  <c:v>9.8249999999999993</c:v>
                </c:pt>
                <c:pt idx="4">
                  <c:v>7.68</c:v>
                </c:pt>
                <c:pt idx="5">
                  <c:v>4.0049999999999999</c:v>
                </c:pt>
                <c:pt idx="6">
                  <c:v>1.68</c:v>
                </c:pt>
                <c:pt idx="7">
                  <c:v>1.7324999999999999</c:v>
                </c:pt>
                <c:pt idx="8">
                  <c:v>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22-415F-A501-94596D8C0E8F}"/>
            </c:ext>
          </c:extLst>
        </c:ser>
        <c:ser>
          <c:idx val="1"/>
          <c:order val="1"/>
          <c:tx>
            <c:strRef>
              <c:f>'Credit by Make'!$A$29</c:f>
              <c:strCache>
                <c:ptCount val="1"/>
                <c:pt idx="0">
                  <c:v>Mini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Make'!$B$29:$J$29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1.9</c:v>
                </c:pt>
                <c:pt idx="7">
                  <c:v>6.2560000000000002</c:v>
                </c:pt>
                <c:pt idx="8">
                  <c:v>2.0960000000000001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022-415F-A501-94596D8C0E8F}"/>
            </c:ext>
          </c:extLst>
        </c:ser>
        <c:ser>
          <c:idx val="2"/>
          <c:order val="2"/>
          <c:tx>
            <c:strRef>
              <c:f>'Credit by Make'!$A$30</c:f>
              <c:strCache>
                <c:ptCount val="1"/>
                <c:pt idx="0">
                  <c:v>Subaru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Make'!$B$30:$J$30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4.3669399999999996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022-415F-A501-94596D8C0E8F}"/>
            </c:ext>
          </c:extLst>
        </c:ser>
        <c:ser>
          <c:idx val="3"/>
          <c:order val="3"/>
          <c:tx>
            <c:strRef>
              <c:f>'Credit by Make'!$A$31</c:f>
              <c:strCache>
                <c:ptCount val="1"/>
                <c:pt idx="0">
                  <c:v>Fiat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Make'!$B$31:$J$31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17.324999999999999</c:v>
                </c:pt>
                <c:pt idx="3">
                  <c:v>38.49</c:v>
                </c:pt>
                <c:pt idx="4">
                  <c:v>46.454999999999998</c:v>
                </c:pt>
                <c:pt idx="5">
                  <c:v>39.975000000000001</c:v>
                </c:pt>
                <c:pt idx="6">
                  <c:v>40.35</c:v>
                </c:pt>
                <c:pt idx="7">
                  <c:v>16.875</c:v>
                </c:pt>
                <c:pt idx="8">
                  <c:v>4.6124999999999998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022-415F-A501-94596D8C0E8F}"/>
            </c:ext>
          </c:extLst>
        </c:ser>
        <c:ser>
          <c:idx val="4"/>
          <c:order val="4"/>
          <c:tx>
            <c:strRef>
              <c:f>'Credit by Make'!$A$32</c:f>
              <c:strCache>
                <c:ptCount val="1"/>
                <c:pt idx="0">
                  <c:v>Smart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Make'!$B$32:$J$32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6.9225000000000003</c:v>
                </c:pt>
                <c:pt idx="3">
                  <c:v>19.454999999999998</c:v>
                </c:pt>
                <c:pt idx="4">
                  <c:v>10.4025</c:v>
                </c:pt>
                <c:pt idx="5">
                  <c:v>4.9275000000000002</c:v>
                </c:pt>
                <c:pt idx="6">
                  <c:v>4.08</c:v>
                </c:pt>
                <c:pt idx="7">
                  <c:v>9.1425000000000001</c:v>
                </c:pt>
                <c:pt idx="8">
                  <c:v>5.0999999999999996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022-415F-A501-94596D8C0E8F}"/>
            </c:ext>
          </c:extLst>
        </c:ser>
        <c:ser>
          <c:idx val="5"/>
          <c:order val="5"/>
          <c:tx>
            <c:strRef>
              <c:f>'Credit by Make'!$A$33</c:f>
              <c:strCache>
                <c:ptCount val="1"/>
                <c:pt idx="0">
                  <c:v>Mitsubishi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Make'!$B$33:$J$33</c:f>
              <c:numCache>
                <c:formatCode>_("$"* #,##0_);_("$"* \(#,##0\);_("$"* "-"??_);_(@_)</c:formatCode>
                <c:ptCount val="9"/>
                <c:pt idx="0">
                  <c:v>0.6</c:v>
                </c:pt>
                <c:pt idx="1">
                  <c:v>4.41</c:v>
                </c:pt>
                <c:pt idx="2">
                  <c:v>7.7175000000000002</c:v>
                </c:pt>
                <c:pt idx="3">
                  <c:v>1.47</c:v>
                </c:pt>
                <c:pt idx="4">
                  <c:v>0.86250000000000004</c:v>
                </c:pt>
                <c:pt idx="5">
                  <c:v>0.70499999999999996</c:v>
                </c:pt>
                <c:pt idx="6">
                  <c:v>0.6227640000000001</c:v>
                </c:pt>
                <c:pt idx="7">
                  <c:v>24.312775999999999</c:v>
                </c:pt>
                <c:pt idx="8">
                  <c:v>16.399159999999998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022-415F-A501-94596D8C0E8F}"/>
            </c:ext>
          </c:extLst>
        </c:ser>
        <c:ser>
          <c:idx val="6"/>
          <c:order val="6"/>
          <c:tx>
            <c:strRef>
              <c:f>'Credit by Make'!$A$34</c:f>
              <c:strCache>
                <c:ptCount val="1"/>
                <c:pt idx="0">
                  <c:v>Porsche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Make'!$B$34:$J$34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0.40867199999999998</c:v>
                </c:pt>
                <c:pt idx="3">
                  <c:v>7.5488660000000003</c:v>
                </c:pt>
                <c:pt idx="4">
                  <c:v>8.5640730000000005</c:v>
                </c:pt>
                <c:pt idx="5">
                  <c:v>13.131831999999999</c:v>
                </c:pt>
                <c:pt idx="6">
                  <c:v>8.4843999999999991</c:v>
                </c:pt>
                <c:pt idx="7">
                  <c:v>15.128464000000001</c:v>
                </c:pt>
                <c:pt idx="8">
                  <c:v>16.847160000000002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022-415F-A501-94596D8C0E8F}"/>
            </c:ext>
          </c:extLst>
        </c:ser>
        <c:ser>
          <c:idx val="7"/>
          <c:order val="7"/>
          <c:tx>
            <c:strRef>
              <c:f>'Credit by Make'!$A$35</c:f>
              <c:strCache>
                <c:ptCount val="1"/>
                <c:pt idx="0">
                  <c:v>Volvo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Make'!$B$35:$J$35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0.430172</c:v>
                </c:pt>
                <c:pt idx="5">
                  <c:v>10.079029999999999</c:v>
                </c:pt>
                <c:pt idx="6">
                  <c:v>14.225688</c:v>
                </c:pt>
                <c:pt idx="7">
                  <c:v>20.463182</c:v>
                </c:pt>
                <c:pt idx="8">
                  <c:v>18.662461999999998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022-415F-A501-94596D8C0E8F}"/>
            </c:ext>
          </c:extLst>
        </c:ser>
        <c:ser>
          <c:idx val="8"/>
          <c:order val="8"/>
          <c:tx>
            <c:strRef>
              <c:f>'Credit by Make'!$A$36</c:f>
              <c:strCache>
                <c:ptCount val="1"/>
                <c:pt idx="0">
                  <c:v>Jaguar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Make'!$B$36:$J$36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2.9474999999999998</c:v>
                </c:pt>
                <c:pt idx="8">
                  <c:v>19.454999999999998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022-415F-A501-94596D8C0E8F}"/>
            </c:ext>
          </c:extLst>
        </c:ser>
        <c:ser>
          <c:idx val="9"/>
          <c:order val="9"/>
          <c:tx>
            <c:strRef>
              <c:f>'Credit by Make'!$A$37</c:f>
              <c:strCache>
                <c:ptCount val="1"/>
                <c:pt idx="0">
                  <c:v>Chrysler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Make'!$B$37:$J$37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34.477499999999999</c:v>
                </c:pt>
                <c:pt idx="7">
                  <c:v>52.965000000000003</c:v>
                </c:pt>
                <c:pt idx="8">
                  <c:v>21.46125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022-415F-A501-94596D8C0E8F}"/>
            </c:ext>
          </c:extLst>
        </c:ser>
        <c:ser>
          <c:idx val="10"/>
          <c:order val="10"/>
          <c:tx>
            <c:strRef>
              <c:f>'Credit by Make'!$A$38</c:f>
              <c:strCache>
                <c:ptCount val="1"/>
                <c:pt idx="0">
                  <c:v>Mercedes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Make'!$B$38:$J$38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14.295</c:v>
                </c:pt>
                <c:pt idx="5">
                  <c:v>8.8219309999999993</c:v>
                </c:pt>
                <c:pt idx="6">
                  <c:v>13.475657</c:v>
                </c:pt>
                <c:pt idx="7">
                  <c:v>14.303061000000001</c:v>
                </c:pt>
                <c:pt idx="8">
                  <c:v>27.023612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022-415F-A501-94596D8C0E8F}"/>
            </c:ext>
          </c:extLst>
        </c:ser>
        <c:ser>
          <c:idx val="11"/>
          <c:order val="11"/>
          <c:tx>
            <c:strRef>
              <c:f>'Credit by Make'!$A$39</c:f>
              <c:strCache>
                <c:ptCount val="1"/>
                <c:pt idx="0">
                  <c:v>Hyundai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Make'!$B$39:$J$39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0.78703999999999996</c:v>
                </c:pt>
                <c:pt idx="5">
                  <c:v>15.224304999999999</c:v>
                </c:pt>
                <c:pt idx="6">
                  <c:v>15.709665000000001</c:v>
                </c:pt>
                <c:pt idx="7">
                  <c:v>12.073609999999999</c:v>
                </c:pt>
                <c:pt idx="8">
                  <c:v>27.844200000000001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022-415F-A501-94596D8C0E8F}"/>
            </c:ext>
          </c:extLst>
        </c:ser>
        <c:ser>
          <c:idx val="12"/>
          <c:order val="12"/>
          <c:tx>
            <c:strRef>
              <c:f>'Credit by Make'!$A$40</c:f>
              <c:strCache>
                <c:ptCount val="1"/>
                <c:pt idx="0">
                  <c:v>Kia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Make'!$B$40:$J$40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2.6924999999999999</c:v>
                </c:pt>
                <c:pt idx="4">
                  <c:v>7.6124999999999998</c:v>
                </c:pt>
                <c:pt idx="5">
                  <c:v>12.96</c:v>
                </c:pt>
                <c:pt idx="6">
                  <c:v>23.615027999999999</c:v>
                </c:pt>
                <c:pt idx="7">
                  <c:v>28.648062000000003</c:v>
                </c:pt>
                <c:pt idx="8">
                  <c:v>28.676747999999996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022-415F-A501-94596D8C0E8F}"/>
            </c:ext>
          </c:extLst>
        </c:ser>
        <c:ser>
          <c:idx val="13"/>
          <c:order val="13"/>
          <c:tx>
            <c:strRef>
              <c:f>'Credit by Make'!$A$41</c:f>
              <c:strCache>
                <c:ptCount val="1"/>
                <c:pt idx="0">
                  <c:v>Ford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</a:schemeClr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Make'!$B$41:$J$41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14.612617999999999</c:v>
                </c:pt>
                <c:pt idx="2">
                  <c:v>69.765278999999992</c:v>
                </c:pt>
                <c:pt idx="3">
                  <c:v>101.75498099999999</c:v>
                </c:pt>
                <c:pt idx="4">
                  <c:v>87.219887</c:v>
                </c:pt>
                <c:pt idx="5">
                  <c:v>112.099441</c:v>
                </c:pt>
                <c:pt idx="6">
                  <c:v>90.638367999999986</c:v>
                </c:pt>
                <c:pt idx="7">
                  <c:v>43.745139999999999</c:v>
                </c:pt>
                <c:pt idx="8">
                  <c:v>34.678116000000003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022-415F-A501-94596D8C0E8F}"/>
            </c:ext>
          </c:extLst>
        </c:ser>
        <c:ser>
          <c:idx val="14"/>
          <c:order val="14"/>
          <c:tx>
            <c:strRef>
              <c:f>'Credit by Make'!$A$42</c:f>
              <c:strCache>
                <c:ptCount val="1"/>
                <c:pt idx="0">
                  <c:v>Volkswagen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Make'!$B$42:$J$42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2.6775000000000002</c:v>
                </c:pt>
                <c:pt idx="4">
                  <c:v>31.74</c:v>
                </c:pt>
                <c:pt idx="5">
                  <c:v>29.5275</c:v>
                </c:pt>
                <c:pt idx="6">
                  <c:v>26.504999999999999</c:v>
                </c:pt>
                <c:pt idx="7">
                  <c:v>10.154999999999999</c:v>
                </c:pt>
                <c:pt idx="8">
                  <c:v>36.472499999999997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022-415F-A501-94596D8C0E8F}"/>
            </c:ext>
          </c:extLst>
        </c:ser>
        <c:ser>
          <c:idx val="15"/>
          <c:order val="15"/>
          <c:tx>
            <c:strRef>
              <c:f>'Credit by Make'!$A$43</c:f>
              <c:strCache>
                <c:ptCount val="1"/>
                <c:pt idx="0">
                  <c:v>Audi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Make'!$B$43:$J$43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0.22059799999999999</c:v>
                </c:pt>
                <c:pt idx="5">
                  <c:v>19.268560000000001</c:v>
                </c:pt>
                <c:pt idx="6">
                  <c:v>12.952254</c:v>
                </c:pt>
                <c:pt idx="7">
                  <c:v>11.691694</c:v>
                </c:pt>
                <c:pt idx="8">
                  <c:v>42.234873999999998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022-415F-A501-94596D8C0E8F}"/>
            </c:ext>
          </c:extLst>
        </c:ser>
        <c:ser>
          <c:idx val="16"/>
          <c:order val="16"/>
          <c:tx>
            <c:strRef>
              <c:f>'Credit by Make'!$A$44</c:f>
              <c:strCache>
                <c:ptCount val="1"/>
                <c:pt idx="0">
                  <c:v>BMW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Make'!$B$44:$J$44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47.745165</c:v>
                </c:pt>
                <c:pt idx="4">
                  <c:v>95.231150999999997</c:v>
                </c:pt>
                <c:pt idx="5">
                  <c:v>94.662976</c:v>
                </c:pt>
                <c:pt idx="6">
                  <c:v>111.32230899999999</c:v>
                </c:pt>
                <c:pt idx="7">
                  <c:v>121.86273199999999</c:v>
                </c:pt>
                <c:pt idx="8">
                  <c:v>71.911913000000013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022-415F-A501-94596D8C0E8F}"/>
            </c:ext>
          </c:extLst>
        </c:ser>
        <c:ser>
          <c:idx val="17"/>
          <c:order val="17"/>
          <c:tx>
            <c:strRef>
              <c:f>'Credit by Make'!$A$45</c:f>
              <c:strCache>
                <c:ptCount val="1"/>
                <c:pt idx="0">
                  <c:v>Honda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Make'!$B$45:$J$45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0.69750000000000001</c:v>
                </c:pt>
                <c:pt idx="2">
                  <c:v>6.1747759999999996</c:v>
                </c:pt>
                <c:pt idx="3">
                  <c:v>4.680574</c:v>
                </c:pt>
                <c:pt idx="4">
                  <c:v>0.23206399999999999</c:v>
                </c:pt>
                <c:pt idx="5">
                  <c:v>0</c:v>
                </c:pt>
                <c:pt idx="6">
                  <c:v>15.18</c:v>
                </c:pt>
                <c:pt idx="7">
                  <c:v>146.625</c:v>
                </c:pt>
                <c:pt idx="8">
                  <c:v>86.024999999999991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022-415F-A501-94596D8C0E8F}"/>
            </c:ext>
          </c:extLst>
        </c:ser>
        <c:ser>
          <c:idx val="18"/>
          <c:order val="18"/>
          <c:tx>
            <c:strRef>
              <c:f>'Credit by Make'!$A$46</c:f>
              <c:strCache>
                <c:ptCount val="1"/>
                <c:pt idx="0">
                  <c:v>Chevrolet</c:v>
                </c:pt>
              </c:strCache>
            </c:strRef>
          </c:tx>
          <c:spPr>
            <a:solidFill>
              <a:srgbClr val="FFFF00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Make'!$B$46:$J$46</c:f>
              <c:numCache>
                <c:formatCode>_("$"* #,##0_);_("$"* \(#,##0\);_("$"* "-"??_);_(@_)</c:formatCode>
                <c:ptCount val="9"/>
                <c:pt idx="0">
                  <c:v>57.532499999999999</c:v>
                </c:pt>
                <c:pt idx="1">
                  <c:v>175.95750000000001</c:v>
                </c:pt>
                <c:pt idx="2">
                  <c:v>177.2475</c:v>
                </c:pt>
                <c:pt idx="3">
                  <c:v>149.625</c:v>
                </c:pt>
                <c:pt idx="4">
                  <c:v>135.16500000000002</c:v>
                </c:pt>
                <c:pt idx="5">
                  <c:v>212.64749999999998</c:v>
                </c:pt>
                <c:pt idx="6">
                  <c:v>327.51750000000004</c:v>
                </c:pt>
                <c:pt idx="7">
                  <c:v>272.4375</c:v>
                </c:pt>
                <c:pt idx="8">
                  <c:v>89.977499999999992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022-415F-A501-94596D8C0E8F}"/>
            </c:ext>
          </c:extLst>
        </c:ser>
        <c:ser>
          <c:idx val="19"/>
          <c:order val="19"/>
          <c:tx>
            <c:strRef>
              <c:f>'Credit by Make'!$A$47</c:f>
              <c:strCache>
                <c:ptCount val="1"/>
                <c:pt idx="0">
                  <c:v>Nissan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Make'!$B$47:$J$47</c:f>
              <c:numCache>
                <c:formatCode>_("$"* #,##0_);_("$"* \(#,##0\);_("$"* "-"??_);_(@_)</c:formatCode>
                <c:ptCount val="9"/>
                <c:pt idx="0">
                  <c:v>72.555000000000007</c:v>
                </c:pt>
                <c:pt idx="1">
                  <c:v>73.642499999999998</c:v>
                </c:pt>
                <c:pt idx="2">
                  <c:v>169.57499999999999</c:v>
                </c:pt>
                <c:pt idx="3">
                  <c:v>226.5</c:v>
                </c:pt>
                <c:pt idx="4">
                  <c:v>129.51750000000001</c:v>
                </c:pt>
                <c:pt idx="5">
                  <c:v>105.045</c:v>
                </c:pt>
                <c:pt idx="6">
                  <c:v>84.224999999999994</c:v>
                </c:pt>
                <c:pt idx="7">
                  <c:v>110.3625</c:v>
                </c:pt>
                <c:pt idx="8">
                  <c:v>92.737499999999997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022-415F-A501-94596D8C0E8F}"/>
            </c:ext>
          </c:extLst>
        </c:ser>
        <c:ser>
          <c:idx val="20"/>
          <c:order val="20"/>
          <c:tx>
            <c:strRef>
              <c:f>'Credit by Make'!$A$48</c:f>
              <c:strCache>
                <c:ptCount val="1"/>
                <c:pt idx="0">
                  <c:v>Toyota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Make'!$B$48:$J$48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33.314999999999998</c:v>
                </c:pt>
                <c:pt idx="2">
                  <c:v>38.44</c:v>
                </c:pt>
                <c:pt idx="3">
                  <c:v>42.04</c:v>
                </c:pt>
                <c:pt idx="4">
                  <c:v>10.477499999999999</c:v>
                </c:pt>
                <c:pt idx="5">
                  <c:v>11.033844</c:v>
                </c:pt>
                <c:pt idx="6">
                  <c:v>94.253872000000001</c:v>
                </c:pt>
                <c:pt idx="7">
                  <c:v>124.23269000000001</c:v>
                </c:pt>
                <c:pt idx="8">
                  <c:v>106.38226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022-415F-A501-94596D8C0E8F}"/>
            </c:ext>
          </c:extLst>
        </c:ser>
        <c:ser>
          <c:idx val="21"/>
          <c:order val="21"/>
          <c:tx>
            <c:strRef>
              <c:f>'Credit by Make'!$A$49</c:f>
              <c:strCache>
                <c:ptCount val="1"/>
                <c:pt idx="0">
                  <c:v>Tesla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Make'!$B$49:$J$49</c:f>
              <c:numCache>
                <c:formatCode>_("$"* #,##0_);_("$"* \(#,##0\);_("$"* "-"??_);_(@_)</c:formatCode>
                <c:ptCount val="9"/>
                <c:pt idx="0">
                  <c:v>0</c:v>
                </c:pt>
                <c:pt idx="1">
                  <c:v>19.875</c:v>
                </c:pt>
                <c:pt idx="2">
                  <c:v>132.375</c:v>
                </c:pt>
                <c:pt idx="3">
                  <c:v>125.1675</c:v>
                </c:pt>
                <c:pt idx="4">
                  <c:v>190.61999999999998</c:v>
                </c:pt>
                <c:pt idx="5">
                  <c:v>353.39250000000004</c:v>
                </c:pt>
                <c:pt idx="6">
                  <c:v>376.04250000000002</c:v>
                </c:pt>
                <c:pt idx="7">
                  <c:v>1437.2025000000001</c:v>
                </c:pt>
                <c:pt idx="8">
                  <c:v>540.703125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022-415F-A501-94596D8C0E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547474064"/>
        <c:axId val="547476360"/>
      </c:barChart>
      <c:lineChart>
        <c:grouping val="standard"/>
        <c:varyColors val="0"/>
        <c:ser>
          <c:idx val="22"/>
          <c:order val="22"/>
          <c:tx>
            <c:strRef>
              <c:f>'Credit by Make'!$A$50</c:f>
              <c:strCache>
                <c:ptCount val="1"/>
                <c:pt idx="0">
                  <c:v>Total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1"/>
              <c:layout>
                <c:manualLayout>
                  <c:x val="-5.6816178612123104E-2"/>
                  <c:y val="-3.88210315174017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F022-415F-A501-94596D8C0E8F}"/>
                </c:ext>
              </c:extLst>
            </c:dLbl>
            <c:dLbl>
              <c:idx val="4"/>
              <c:layout>
                <c:manualLayout>
                  <c:x val="-5.0732528907715027E-2"/>
                  <c:y val="-4.695111281821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F022-415F-A501-94596D8C0E8F}"/>
                </c:ext>
              </c:extLst>
            </c:dLbl>
            <c:dLbl>
              <c:idx val="5"/>
              <c:layout>
                <c:manualLayout>
                  <c:x val="-7.2101468251332332E-2"/>
                  <c:y val="-3.882103151740178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F022-415F-A501-94596D8C0E8F}"/>
                </c:ext>
              </c:extLst>
            </c:dLbl>
            <c:dLbl>
              <c:idx val="6"/>
              <c:layout>
                <c:manualLayout>
                  <c:x val="-9.0352417364556556E-2"/>
                  <c:y val="-4.424108571794389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F022-415F-A501-94596D8C0E8F}"/>
                </c:ext>
              </c:extLst>
            </c:dLbl>
            <c:dLbl>
              <c:idx val="8"/>
              <c:layout>
                <c:manualLayout>
                  <c:x val="-4.1683219729291961E-2"/>
                  <c:y val="-8.48914922220088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F022-415F-A501-94596D8C0E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'Credit by Make'!$B$27:$J$27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'Credit by Make'!$B$50:$J$50</c:f>
              <c:numCache>
                <c:formatCode>_("$"* #,##0_);_("$"* \(#,##0\);_("$"* "-"??_);_(@_)</c:formatCode>
                <c:ptCount val="9"/>
                <c:pt idx="0">
                  <c:v>130.6875</c:v>
                </c:pt>
                <c:pt idx="1">
                  <c:v>322.51011800000003</c:v>
                </c:pt>
                <c:pt idx="2">
                  <c:v>625.99622699999998</c:v>
                </c:pt>
                <c:pt idx="3">
                  <c:v>779.67208599999992</c:v>
                </c:pt>
                <c:pt idx="4">
                  <c:v>777.51248499999997</c:v>
                </c:pt>
                <c:pt idx="5">
                  <c:v>1047.5069189999999</c:v>
                </c:pt>
                <c:pt idx="6">
                  <c:v>1297.257505</c:v>
                </c:pt>
                <c:pt idx="7">
                  <c:v>2483.1624110000002</c:v>
                </c:pt>
                <c:pt idx="8">
                  <c:v>1293.84782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F022-415F-A501-94596D8C0E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463896"/>
        <c:axId val="547470784"/>
      </c:lineChart>
      <c:catAx>
        <c:axId val="547474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7476360"/>
        <c:crosses val="autoZero"/>
        <c:auto val="1"/>
        <c:lblAlgn val="ctr"/>
        <c:lblOffset val="100"/>
        <c:noMultiLvlLbl val="0"/>
      </c:catAx>
      <c:valAx>
        <c:axId val="547476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7474064"/>
        <c:crosses val="autoZero"/>
        <c:crossBetween val="between"/>
      </c:valAx>
      <c:valAx>
        <c:axId val="547470784"/>
        <c:scaling>
          <c:orientation val="minMax"/>
        </c:scaling>
        <c:delete val="1"/>
        <c:axPos val="r"/>
        <c:numFmt formatCode="_(&quot;$&quot;* #,##0_);_(&quot;$&quot;* \(#,##0\);_(&quot;$&quot;* &quot;-&quot;??_);_(@_)" sourceLinked="1"/>
        <c:majorTickMark val="out"/>
        <c:minorTickMark val="none"/>
        <c:tickLblPos val="nextTo"/>
        <c:crossAx val="547463896"/>
        <c:crosses val="max"/>
        <c:crossBetween val="between"/>
      </c:valAx>
      <c:catAx>
        <c:axId val="5474638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47470784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157161</xdr:colOff>
      <xdr:row>27</xdr:row>
      <xdr:rowOff>47625</xdr:rowOff>
    </xdr:from>
    <xdr:to>
      <xdr:col>19</xdr:col>
      <xdr:colOff>666750</xdr:colOff>
      <xdr:row>52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CDB7FAE-2F58-4ADD-BF1B-841BDD5407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100012</xdr:colOff>
      <xdr:row>51</xdr:row>
      <xdr:rowOff>28575</xdr:rowOff>
    </xdr:from>
    <xdr:to>
      <xdr:col>7</xdr:col>
      <xdr:colOff>85725</xdr:colOff>
      <xdr:row>74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7B7B3B5-2ACB-400B-89EA-CF8E3C5830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lr" refreshedDate="43848.717197106482" createdVersion="6" refreshedVersion="6" minRefreshableVersion="3" recordCount="57" xr:uid="{3155A5A2-56A9-41AF-9339-C8F45C9CDC07}">
  <cacheSource type="worksheet">
    <worksheetSource ref="A10:L67" sheet="Units by model and year"/>
  </cacheSource>
  <cacheFields count="12">
    <cacheField name="Make" numFmtId="0">
      <sharedItems count="23">
        <s v="Audi"/>
        <s v="BMW"/>
        <s v="Cadillac"/>
        <s v="Chevrolet"/>
        <s v="Chrysler"/>
        <s v="Fiat"/>
        <s v="Ford"/>
        <s v="Honda"/>
        <s v="Hyundai"/>
        <s v="Jaguar"/>
        <s v="Kia"/>
        <s v="Mercedes"/>
        <s v="Mini"/>
        <s v="Mitsubishi"/>
        <s v="Nissan"/>
        <s v="Porsche"/>
        <s v="Smart"/>
        <s v="Subaru"/>
        <s v="Tesla"/>
        <s v="Toyota"/>
        <s v="Volkswagen"/>
        <s v="Volvo"/>
        <s v="BMWX5" u="1"/>
      </sharedItems>
    </cacheField>
    <cacheField name="Model" numFmtId="0">
      <sharedItems/>
    </cacheField>
    <cacheField name="Total" numFmtId="164">
      <sharedItems containsSemiMixedTypes="0" containsString="0" containsNumber="1" containsInteger="1" minValue="130" maxValue="300471"/>
    </cacheField>
    <cacheField name="2011" numFmtId="0">
      <sharedItems containsString="0" containsBlank="1" containsNumber="1" containsInteger="1" minValue="80" maxValue="9674"/>
    </cacheField>
    <cacheField name="2012" numFmtId="0">
      <sharedItems containsString="0" containsBlank="1" containsNumber="1" containsInteger="1" minValue="93" maxValue="23461"/>
    </cacheField>
    <cacheField name="2013" numFmtId="0">
      <sharedItems containsString="0" containsBlank="1" containsNumber="1" containsInteger="1" minValue="6" maxValue="23094"/>
    </cacheField>
    <cacheField name="2014" numFmtId="0">
      <sharedItems containsString="0" containsBlank="1" containsNumber="1" containsInteger="1" minValue="100" maxValue="30200"/>
    </cacheField>
    <cacheField name="2015" numFmtId="0">
      <sharedItems containsString="0" containsBlank="1" containsNumber="1" containsInteger="1" minValue="49" maxValue="25202"/>
    </cacheField>
    <cacheField name="2016" numFmtId="0">
      <sharedItems containsString="0" containsBlank="1" containsNumber="1" containsInteger="1" minValue="23" maxValue="28896"/>
    </cacheField>
    <cacheField name="2017" numFmtId="0">
      <sharedItems containsString="0" containsBlank="1" containsNumber="1" containsInteger="1" minValue="6" maxValue="27060"/>
    </cacheField>
    <cacheField name="2018" numFmtId="0">
      <sharedItems containsString="0" containsBlank="1" containsNumber="1" containsInteger="1" minValue="96" maxValue="139782"/>
    </cacheField>
    <cacheField name="2019" numFmtId="0">
      <sharedItems containsString="0" containsBlank="1" containsNumber="1" containsInteger="1" minValue="9" maxValue="15892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lr" refreshedDate="43849.627922222222" createdVersion="6" refreshedVersion="6" minRefreshableVersion="3" recordCount="57" xr:uid="{E00FAD7F-67BA-4D95-8942-33D5930209CD}">
  <cacheSource type="worksheet">
    <worksheetSource ref="A8:L65" sheet="Credit by model and year"/>
  </cacheSource>
  <cacheFields count="12">
    <cacheField name="Make" numFmtId="0">
      <sharedItems count="22">
        <s v="Audi"/>
        <s v="BMW"/>
        <s v="Cadillac"/>
        <s v="Chevrolet"/>
        <s v="Chrysler"/>
        <s v="Fiat"/>
        <s v="Ford"/>
        <s v="Honda"/>
        <s v="Hyundai"/>
        <s v="Jaguar"/>
        <s v="Kia"/>
        <s v="Mercedes"/>
        <s v="Mini"/>
        <s v="Mitsubishi"/>
        <s v="Nissan"/>
        <s v="Porsche"/>
        <s v="Smart"/>
        <s v="Subaru"/>
        <s v="Tesla"/>
        <s v="Toyota"/>
        <s v="Volkswagen"/>
        <s v="Volvo"/>
      </sharedItems>
    </cacheField>
    <cacheField name="Model" numFmtId="0">
      <sharedItems/>
    </cacheField>
    <cacheField name="Total" numFmtId="167">
      <sharedItems containsSemiMixedTypes="0" containsString="0" containsNumber="1" minValue="0.97499999999999998" maxValue="1508.5715625"/>
    </cacheField>
    <cacheField name="2011" numFmtId="167">
      <sharedItems containsSemiMixedTypes="0" containsString="0" containsNumber="1" minValue="0" maxValue="72.555000000000007"/>
    </cacheField>
    <cacheField name="2012" numFmtId="167">
      <sharedItems containsSemiMixedTypes="0" containsString="0" containsNumber="1" minValue="0" maxValue="175.95750000000001"/>
    </cacheField>
    <cacheField name="2013" numFmtId="167">
      <sharedItems containsSemiMixedTypes="0" containsString="0" containsNumber="1" minValue="0" maxValue="173.20500000000001"/>
    </cacheField>
    <cacheField name="2014" numFmtId="167">
      <sharedItems containsSemiMixedTypes="0" containsString="0" containsNumber="1" minValue="0" maxValue="226.5"/>
    </cacheField>
    <cacheField name="2015" numFmtId="167">
      <sharedItems containsSemiMixedTypes="0" containsString="0" containsNumber="1" minValue="0" maxValue="189.01499999999999"/>
    </cacheField>
    <cacheField name="2016" numFmtId="167">
      <sharedItems containsSemiMixedTypes="0" containsString="0" containsNumber="1" minValue="0" maxValue="216.72"/>
    </cacheField>
    <cacheField name="2017" numFmtId="167">
      <sharedItems containsSemiMixedTypes="0" containsString="0" containsNumber="1" minValue="0" maxValue="202.95"/>
    </cacheField>
    <cacheField name="2018" numFmtId="167">
      <sharedItems containsSemiMixedTypes="0" containsString="0" containsNumber="1" minValue="0" maxValue="1048.365"/>
    </cacheField>
    <cacheField name="2019" numFmtId="167">
      <sharedItems containsSemiMixedTypes="0" containsString="0" containsNumber="1" minValue="0" maxValue="446.976562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7">
  <r>
    <x v="0"/>
    <s v="A3 Sportback e-tron"/>
    <n v="10240"/>
    <m/>
    <m/>
    <m/>
    <m/>
    <n v="49"/>
    <n v="4280"/>
    <n v="2877"/>
    <n v="2597"/>
    <n v="437"/>
  </r>
  <r>
    <x v="0"/>
    <s v="e-tron"/>
    <n v="5369"/>
    <m/>
    <m/>
    <m/>
    <m/>
    <m/>
    <m/>
    <m/>
    <m/>
    <n v="5369"/>
  </r>
  <r>
    <x v="1"/>
    <s v="330e"/>
    <n v="8330"/>
    <m/>
    <m/>
    <m/>
    <m/>
    <m/>
    <n v="870"/>
    <n v="4141"/>
    <n v="2600"/>
    <n v="719"/>
  </r>
  <r>
    <x v="1"/>
    <s v="530e"/>
    <n v="18298"/>
    <m/>
    <m/>
    <m/>
    <m/>
    <m/>
    <m/>
    <n v="3772"/>
    <n v="8664"/>
    <n v="5862"/>
  </r>
  <r>
    <x v="1"/>
    <s v="740e"/>
    <n v="1156"/>
    <m/>
    <m/>
    <m/>
    <m/>
    <m/>
    <n v="23"/>
    <n v="707"/>
    <n v="339"/>
    <n v="87"/>
  </r>
  <r>
    <x v="1"/>
    <s v="i3 (BEV + REx)"/>
    <n v="41988"/>
    <m/>
    <m/>
    <m/>
    <n v="6092"/>
    <n v="11024"/>
    <n v="7625"/>
    <n v="6276"/>
    <n v="6117"/>
    <n v="4854"/>
  </r>
  <r>
    <x v="1"/>
    <s v="i8"/>
    <n v="6776"/>
    <m/>
    <m/>
    <m/>
    <n v="555"/>
    <n v="2265"/>
    <n v="1594"/>
    <n v="488"/>
    <n v="772"/>
    <n v="1102"/>
  </r>
  <r>
    <x v="1"/>
    <s v="X5 xDrive 40e"/>
    <n v="16837"/>
    <m/>
    <m/>
    <m/>
    <m/>
    <n v="892"/>
    <n v="5995"/>
    <n v="5349"/>
    <n v="4434"/>
    <n v="167"/>
  </r>
  <r>
    <x v="2"/>
    <s v="CT6 PHEV"/>
    <n v="462"/>
    <m/>
    <m/>
    <m/>
    <m/>
    <m/>
    <m/>
    <n v="207"/>
    <n v="231"/>
    <n v="24"/>
  </r>
  <r>
    <x v="2"/>
    <s v="ELR"/>
    <n v="2891"/>
    <m/>
    <m/>
    <n v="6"/>
    <n v="1310"/>
    <n v="1024"/>
    <n v="534"/>
    <n v="17"/>
    <m/>
    <m/>
  </r>
  <r>
    <x v="3"/>
    <s v="Bolt EV"/>
    <n v="58313"/>
    <m/>
    <m/>
    <m/>
    <m/>
    <m/>
    <n v="579"/>
    <n v="23297"/>
    <n v="18019"/>
    <n v="16418"/>
  </r>
  <r>
    <x v="3"/>
    <s v="Spark EV"/>
    <n v="7371"/>
    <m/>
    <m/>
    <n v="539"/>
    <n v="1145"/>
    <n v="2629"/>
    <n v="3035"/>
    <n v="23"/>
    <m/>
    <m/>
  </r>
  <r>
    <x v="3"/>
    <s v="Volt"/>
    <n v="156728"/>
    <n v="7671"/>
    <n v="23461"/>
    <n v="23094"/>
    <n v="18805"/>
    <n v="15393"/>
    <n v="24739"/>
    <n v="20349"/>
    <n v="18306"/>
    <n v="4910"/>
  </r>
  <r>
    <x v="4"/>
    <s v="Pacifica Hybrid"/>
    <n v="17382"/>
    <m/>
    <m/>
    <m/>
    <m/>
    <m/>
    <m/>
    <n v="4597"/>
    <n v="7062"/>
    <n v="5723"/>
  </r>
  <r>
    <x v="5"/>
    <s v="500e"/>
    <n v="27211"/>
    <m/>
    <m/>
    <n v="2310"/>
    <n v="5132"/>
    <n v="6194"/>
    <n v="5330"/>
    <n v="5380"/>
    <n v="2250"/>
    <n v="615"/>
  </r>
  <r>
    <x v="6"/>
    <s v="C-Max Energi"/>
    <n v="42231"/>
    <m/>
    <n v="2374"/>
    <n v="7154"/>
    <n v="8433"/>
    <n v="7591"/>
    <n v="7957"/>
    <n v="8140"/>
    <n v="582"/>
    <m/>
  </r>
  <r>
    <x v="6"/>
    <s v="Focus Electric"/>
    <n v="9242"/>
    <m/>
    <n v="680"/>
    <n v="1738"/>
    <n v="1964"/>
    <n v="1582"/>
    <n v="901"/>
    <n v="1817"/>
    <n v="560"/>
    <m/>
  </r>
  <r>
    <x v="6"/>
    <s v="Fusion Energi"/>
    <n v="68557"/>
    <m/>
    <m/>
    <n v="6089"/>
    <n v="11550"/>
    <n v="9750"/>
    <n v="15938"/>
    <n v="9632"/>
    <n v="8074"/>
    <n v="7524"/>
  </r>
  <r>
    <x v="7"/>
    <s v="Accord PHV"/>
    <n v="1039"/>
    <m/>
    <m/>
    <n v="526"/>
    <n v="449"/>
    <n v="64"/>
    <m/>
    <m/>
    <m/>
    <m/>
  </r>
  <r>
    <x v="7"/>
    <s v="Clarity BEV"/>
    <n v="2811"/>
    <m/>
    <m/>
    <m/>
    <m/>
    <m/>
    <m/>
    <n v="1121"/>
    <n v="948"/>
    <n v="742"/>
  </r>
  <r>
    <x v="7"/>
    <s v="Clarity PHEV"/>
    <n v="30233"/>
    <m/>
    <m/>
    <m/>
    <m/>
    <m/>
    <m/>
    <n v="903"/>
    <n v="18602"/>
    <n v="10728"/>
  </r>
  <r>
    <x v="7"/>
    <s v="Fit EV"/>
    <n v="1069"/>
    <m/>
    <n v="93"/>
    <n v="569"/>
    <n v="407"/>
    <m/>
    <m/>
    <m/>
    <m/>
    <m/>
  </r>
  <r>
    <x v="8"/>
    <s v="IONIQ EV"/>
    <n v="1481"/>
    <m/>
    <m/>
    <m/>
    <m/>
    <m/>
    <m/>
    <n v="432"/>
    <n v="345"/>
    <n v="704"/>
  </r>
  <r>
    <x v="8"/>
    <s v="IONIQ PHEV"/>
    <n v="3211"/>
    <m/>
    <m/>
    <m/>
    <m/>
    <m/>
    <m/>
    <m/>
    <n v="1590"/>
    <n v="1621"/>
  </r>
  <r>
    <x v="8"/>
    <s v="Kona Electric"/>
    <n v="1723"/>
    <m/>
    <m/>
    <m/>
    <m/>
    <m/>
    <m/>
    <m/>
    <m/>
    <n v="1723"/>
  </r>
  <r>
    <x v="8"/>
    <s v="Sonata PHEV"/>
    <n v="6713"/>
    <m/>
    <m/>
    <m/>
    <m/>
    <n v="160"/>
    <n v="3095"/>
    <n v="2535"/>
    <n v="460"/>
    <n v="463"/>
  </r>
  <r>
    <x v="9"/>
    <s v="I-Pace"/>
    <n v="2987"/>
    <m/>
    <m/>
    <m/>
    <m/>
    <m/>
    <m/>
    <m/>
    <n v="393"/>
    <n v="2594"/>
  </r>
  <r>
    <x v="10"/>
    <s v="Niro EV"/>
    <n v="1166"/>
    <m/>
    <m/>
    <m/>
    <m/>
    <m/>
    <m/>
    <m/>
    <m/>
    <n v="1166"/>
  </r>
  <r>
    <x v="10"/>
    <s v="Niro PHEV"/>
    <n v="7270"/>
    <m/>
    <m/>
    <m/>
    <m/>
    <m/>
    <m/>
    <m/>
    <n v="3389"/>
    <n v="3881"/>
  </r>
  <r>
    <x v="10"/>
    <s v="Optima PHEV"/>
    <n v="2812"/>
    <m/>
    <m/>
    <m/>
    <m/>
    <m/>
    <m/>
    <n v="1512"/>
    <n v="965"/>
    <n v="335"/>
  </r>
  <r>
    <x v="10"/>
    <s v="Soul EV"/>
    <n v="6480"/>
    <m/>
    <m/>
    <m/>
    <n v="359"/>
    <n v="1015"/>
    <n v="1728"/>
    <n v="2157"/>
    <n v="1134"/>
    <n v="87"/>
  </r>
  <r>
    <x v="11"/>
    <s v="B-class"/>
    <n v="1906"/>
    <m/>
    <m/>
    <m/>
    <m/>
    <n v="1906"/>
    <m/>
    <m/>
    <m/>
    <m/>
  </r>
  <r>
    <x v="11"/>
    <s v="B250e"/>
    <n v="1520"/>
    <m/>
    <m/>
    <m/>
    <m/>
    <m/>
    <n v="632"/>
    <n v="744"/>
    <n v="135"/>
    <n v="9"/>
  </r>
  <r>
    <x v="11"/>
    <s v="C350e"/>
    <n v="4881"/>
    <m/>
    <m/>
    <m/>
    <m/>
    <m/>
    <n v="171"/>
    <n v="817"/>
    <n v="1721"/>
    <n v="2172"/>
  </r>
  <r>
    <x v="11"/>
    <s v="GLC 350e"/>
    <n v="3026"/>
    <m/>
    <m/>
    <m/>
    <m/>
    <m/>
    <m/>
    <m/>
    <n v="567"/>
    <n v="2459"/>
  </r>
  <r>
    <x v="11"/>
    <s v="GLE 550e"/>
    <n v="3169"/>
    <m/>
    <m/>
    <m/>
    <m/>
    <m/>
    <n v="231"/>
    <n v="463"/>
    <n v="966"/>
    <n v="1509"/>
  </r>
  <r>
    <x v="11"/>
    <s v="S550e"/>
    <n v="1683"/>
    <m/>
    <m/>
    <m/>
    <m/>
    <m/>
    <n v="550"/>
    <n v="666"/>
    <n v="96"/>
    <n v="371"/>
  </r>
  <r>
    <x v="12"/>
    <s v="Countryman SE PHEV"/>
    <n v="2563"/>
    <m/>
    <m/>
    <m/>
    <m/>
    <m/>
    <m/>
    <n v="475"/>
    <n v="1564"/>
    <n v="524"/>
  </r>
  <r>
    <x v="13"/>
    <s v="Outlander PHEV"/>
    <n v="7075"/>
    <m/>
    <m/>
    <m/>
    <m/>
    <m/>
    <m/>
    <n v="99"/>
    <n v="4166"/>
    <n v="2810"/>
  </r>
  <r>
    <x v="13"/>
    <s v="i-MiEV"/>
    <n v="2108"/>
    <n v="80"/>
    <n v="588"/>
    <n v="1029"/>
    <n v="196"/>
    <n v="115"/>
    <n v="94"/>
    <n v="6"/>
    <m/>
    <m/>
  </r>
  <r>
    <x v="14"/>
    <s v="LEAF"/>
    <n v="141888"/>
    <n v="9674"/>
    <n v="9819"/>
    <n v="22610"/>
    <n v="30200"/>
    <n v="17269"/>
    <n v="14006"/>
    <n v="11230"/>
    <n v="14715"/>
    <n v="12365"/>
  </r>
  <r>
    <x v="15"/>
    <s v="918 Spyder"/>
    <n v="977"/>
    <m/>
    <m/>
    <m/>
    <n v="774"/>
    <n v="203"/>
    <m/>
    <m/>
    <m/>
    <m/>
  </r>
  <r>
    <x v="15"/>
    <s v="Cayenne S-E"/>
    <n v="7050"/>
    <m/>
    <m/>
    <m/>
    <n v="100"/>
    <n v="1103"/>
    <n v="2111"/>
    <n v="1574"/>
    <n v="1022"/>
    <n v="1140"/>
  </r>
  <r>
    <x v="15"/>
    <s v="Panamera E-Hybrid"/>
    <n v="5879"/>
    <m/>
    <m/>
    <n v="86"/>
    <n v="879"/>
    <n v="407"/>
    <n v="393"/>
    <n v="18"/>
    <n v="2036"/>
    <n v="2060"/>
  </r>
  <r>
    <x v="15"/>
    <s v="Taycan"/>
    <n v="130"/>
    <m/>
    <m/>
    <m/>
    <m/>
    <m/>
    <m/>
    <m/>
    <m/>
    <n v="130"/>
  </r>
  <r>
    <x v="16"/>
    <s v="ED"/>
    <n v="8004"/>
    <m/>
    <m/>
    <n v="923"/>
    <n v="2594"/>
    <n v="1387"/>
    <n v="657"/>
    <n v="544"/>
    <n v="1219"/>
    <n v="680"/>
  </r>
  <r>
    <x v="17"/>
    <s v="Crosstrek Hybrid"/>
    <n v="970"/>
    <m/>
    <m/>
    <m/>
    <m/>
    <m/>
    <m/>
    <m/>
    <m/>
    <n v="970"/>
  </r>
  <r>
    <x v="18"/>
    <s v="Model 3"/>
    <n v="300471"/>
    <m/>
    <m/>
    <m/>
    <m/>
    <m/>
    <m/>
    <n v="1764"/>
    <n v="139782"/>
    <n v="158925"/>
  </r>
  <r>
    <x v="18"/>
    <s v="Model S"/>
    <n v="157992"/>
    <m/>
    <n v="2650"/>
    <n v="17650"/>
    <n v="16689"/>
    <n v="25202"/>
    <n v="28896"/>
    <n v="27060"/>
    <n v="25745"/>
    <n v="14100"/>
  </r>
  <r>
    <x v="18"/>
    <s v="Model X"/>
    <n v="85077"/>
    <m/>
    <m/>
    <m/>
    <m/>
    <n v="214"/>
    <n v="18223"/>
    <n v="21315"/>
    <n v="26100"/>
    <n v="19225"/>
  </r>
  <r>
    <x v="19"/>
    <s v="Prius PHV"/>
    <n v="42345"/>
    <m/>
    <n v="12750"/>
    <n v="12088"/>
    <n v="13264"/>
    <n v="4191"/>
    <n v="52"/>
    <m/>
    <m/>
    <m/>
  </r>
  <r>
    <x v="19"/>
    <s v="Prius Prime"/>
    <n v="74583"/>
    <m/>
    <m/>
    <m/>
    <m/>
    <m/>
    <n v="2422"/>
    <n v="20936"/>
    <n v="27595"/>
    <n v="23630"/>
  </r>
  <r>
    <x v="19"/>
    <s v="RAV4 EV"/>
    <n v="2472"/>
    <m/>
    <n v="192"/>
    <n v="1096"/>
    <n v="1184"/>
    <m/>
    <m/>
    <m/>
    <m/>
    <m/>
  </r>
  <r>
    <x v="20"/>
    <s v="e-Golf"/>
    <n v="18277"/>
    <m/>
    <m/>
    <m/>
    <n v="357"/>
    <n v="4232"/>
    <n v="3937"/>
    <n v="3534"/>
    <n v="1354"/>
    <n v="4863"/>
  </r>
  <r>
    <x v="21"/>
    <s v="S90 T8 PHEV"/>
    <n v="3025"/>
    <m/>
    <m/>
    <m/>
    <m/>
    <m/>
    <n v="2015"/>
    <n v="117"/>
    <n v="437"/>
    <n v="456"/>
  </r>
  <r>
    <x v="21"/>
    <s v="XC60 PHEV"/>
    <n v="4401"/>
    <m/>
    <m/>
    <m/>
    <m/>
    <m/>
    <m/>
    <n v="531"/>
    <n v="2267"/>
    <n v="1603"/>
  </r>
  <r>
    <x v="21"/>
    <s v="XC90 T8 PHEV"/>
    <n v="5341"/>
    <m/>
    <m/>
    <m/>
    <m/>
    <n v="86"/>
    <m/>
    <n v="2196"/>
    <n v="1387"/>
    <n v="1672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7">
  <r>
    <x v="0"/>
    <s v="A3 Sportback e-tron"/>
    <n v="46.100479999999997"/>
    <n v="0"/>
    <n v="0"/>
    <n v="0"/>
    <n v="0"/>
    <n v="0.22059799999999999"/>
    <n v="19.268560000000001"/>
    <n v="12.952254"/>
    <n v="11.691694"/>
    <n v="1.967374"/>
  </r>
  <r>
    <x v="0"/>
    <s v="e-tron"/>
    <n v="40.267499999999998"/>
    <n v="0"/>
    <n v="0"/>
    <n v="0"/>
    <n v="0"/>
    <n v="0"/>
    <n v="0"/>
    <n v="0"/>
    <n v="0"/>
    <n v="40.267499999999998"/>
  </r>
  <r>
    <x v="1"/>
    <s v="330e"/>
    <n v="33.328330000000001"/>
    <n v="0"/>
    <n v="0"/>
    <n v="0"/>
    <n v="0"/>
    <n v="0"/>
    <n v="3.4808699999999999"/>
    <n v="16.568141000000001"/>
    <n v="10.4026"/>
    <n v="2.876719"/>
  </r>
  <r>
    <x v="1"/>
    <s v="530e"/>
    <n v="85.415064000000001"/>
    <n v="0"/>
    <n v="0"/>
    <n v="0"/>
    <n v="0"/>
    <n v="0"/>
    <n v="0"/>
    <n v="17.607696000000001"/>
    <n v="40.443551999999997"/>
    <n v="27.363816"/>
  </r>
  <r>
    <x v="1"/>
    <s v="740e"/>
    <n v="5.3962080000000006"/>
    <n v="0"/>
    <n v="0"/>
    <n v="0"/>
    <n v="0"/>
    <n v="0"/>
    <n v="0.107364"/>
    <n v="3.3002760000000002"/>
    <n v="1.582452"/>
    <n v="0.40611599999999998"/>
  </r>
  <r>
    <x v="1"/>
    <s v="i3 (BEV + REx)"/>
    <n v="314.90999999999997"/>
    <n v="0"/>
    <n v="0"/>
    <n v="0"/>
    <n v="45.69"/>
    <n v="82.68"/>
    <n v="57.1875"/>
    <n v="47.07"/>
    <n v="45.877499999999998"/>
    <n v="36.405000000000001"/>
  </r>
  <r>
    <x v="1"/>
    <s v="i8"/>
    <n v="25.091528"/>
    <n v="0"/>
    <n v="0"/>
    <n v="0"/>
    <n v="2.0551650000000001"/>
    <n v="8.3872949999999999"/>
    <n v="5.9025819999999998"/>
    <n v="1.807064"/>
    <n v="2.8587159999999998"/>
    <n v="4.0807060000000002"/>
  </r>
  <r>
    <x v="1"/>
    <s v="X5 xDrive 40e"/>
    <n v="78.595116000000004"/>
    <n v="0"/>
    <n v="0"/>
    <n v="0"/>
    <n v="0"/>
    <n v="4.163856"/>
    <n v="27.984660000000002"/>
    <n v="24.969131999999998"/>
    <n v="20.697911999999999"/>
    <n v="0.77955600000000003"/>
  </r>
  <r>
    <x v="2"/>
    <s v="CT6 PHEV"/>
    <n v="3.4650000000000003"/>
    <n v="0"/>
    <n v="0"/>
    <n v="0"/>
    <n v="0"/>
    <n v="0"/>
    <n v="0"/>
    <n v="1.5525"/>
    <n v="1.7324999999999999"/>
    <n v="0.18"/>
  </r>
  <r>
    <x v="2"/>
    <s v="ELR"/>
    <n v="21.682499999999997"/>
    <n v="0"/>
    <n v="0"/>
    <n v="4.4999999999999998E-2"/>
    <n v="9.8249999999999993"/>
    <n v="7.68"/>
    <n v="4.0049999999999999"/>
    <n v="0.1275"/>
    <n v="0"/>
    <n v="0"/>
  </r>
  <r>
    <x v="3"/>
    <s v="Bolt EV"/>
    <n v="383.47593749999999"/>
    <n v="0"/>
    <n v="0"/>
    <n v="0"/>
    <n v="0"/>
    <n v="0"/>
    <n v="4.3425000000000002"/>
    <n v="174.72749999999999"/>
    <n v="135.14250000000001"/>
    <n v="69.263437499999995"/>
  </r>
  <r>
    <x v="3"/>
    <s v="Spark EV"/>
    <n v="55.282499999999999"/>
    <n v="0"/>
    <n v="0"/>
    <n v="4.0425000000000004"/>
    <n v="8.5875000000000004"/>
    <n v="19.717500000000001"/>
    <n v="22.762499999999999"/>
    <n v="0.17249999999999999"/>
    <n v="0"/>
    <n v="0"/>
  </r>
  <r>
    <x v="3"/>
    <s v="Volt"/>
    <n v="1159.3490625000002"/>
    <n v="57.532499999999999"/>
    <n v="175.95750000000001"/>
    <n v="173.20500000000001"/>
    <n v="141.03749999999999"/>
    <n v="115.44750000000001"/>
    <n v="185.54249999999999"/>
    <n v="152.61750000000001"/>
    <n v="137.29499999999999"/>
    <n v="20.714062500000001"/>
  </r>
  <r>
    <x v="4"/>
    <s v="Pacifica Hybrid"/>
    <n v="108.90375"/>
    <n v="0"/>
    <n v="0"/>
    <n v="0"/>
    <n v="0"/>
    <n v="0"/>
    <n v="0"/>
    <n v="34.477499999999999"/>
    <n v="52.965000000000003"/>
    <n v="21.46125"/>
  </r>
  <r>
    <x v="5"/>
    <s v="500e"/>
    <n v="204.08250000000001"/>
    <n v="0"/>
    <n v="0"/>
    <n v="17.324999999999999"/>
    <n v="38.49"/>
    <n v="46.454999999999998"/>
    <n v="39.975000000000001"/>
    <n v="40.35"/>
    <n v="16.875"/>
    <n v="4.6124999999999998"/>
  </r>
  <r>
    <x v="6"/>
    <s v="C-Max Energi"/>
    <n v="169.219617"/>
    <n v="0"/>
    <n v="9.5126179999999998"/>
    <n v="28.666077999999999"/>
    <n v="33.791030999999997"/>
    <n v="30.417137"/>
    <n v="31.883699"/>
    <n v="32.616979999999998"/>
    <n v="2.332074"/>
    <n v="0"/>
  </r>
  <r>
    <x v="6"/>
    <s v="Focus Electric"/>
    <n v="69.314999999999998"/>
    <n v="0"/>
    <n v="5.0999999999999996"/>
    <n v="13.035"/>
    <n v="14.73"/>
    <n v="11.865"/>
    <n v="6.7575000000000003"/>
    <n v="13.6275"/>
    <n v="4.2"/>
    <n v="0"/>
  </r>
  <r>
    <x v="6"/>
    <s v="Fusion Energi"/>
    <n v="315.97921300000002"/>
    <n v="0"/>
    <n v="0"/>
    <n v="28.064201000000001"/>
    <n v="53.23395"/>
    <n v="44.937750000000001"/>
    <n v="73.458241999999998"/>
    <n v="44.393887999999997"/>
    <n v="37.213065999999998"/>
    <n v="34.678116000000003"/>
  </r>
  <r>
    <x v="7"/>
    <s v="Accord PHV"/>
    <n v="3.767414"/>
    <n v="0"/>
    <n v="0"/>
    <n v="1.907276"/>
    <n v="1.628074"/>
    <n v="0.23206399999999999"/>
    <n v="0"/>
    <n v="0"/>
    <n v="0"/>
    <n v="0"/>
  </r>
  <r>
    <x v="7"/>
    <s v="Clarity BEV"/>
    <n v="21.082500000000003"/>
    <n v="0"/>
    <n v="0"/>
    <n v="0"/>
    <n v="0"/>
    <n v="0"/>
    <n v="0"/>
    <n v="8.4075000000000006"/>
    <n v="7.11"/>
    <n v="5.5650000000000004"/>
  </r>
  <r>
    <x v="7"/>
    <s v="Clarity PHEV"/>
    <n v="226.7475"/>
    <n v="0"/>
    <n v="0"/>
    <n v="0"/>
    <n v="0"/>
    <n v="0"/>
    <n v="0"/>
    <n v="6.7725"/>
    <n v="139.51499999999999"/>
    <n v="80.459999999999994"/>
  </r>
  <r>
    <x v="7"/>
    <s v="Fit EV"/>
    <n v="8.0175000000000001"/>
    <n v="0"/>
    <n v="0.69750000000000001"/>
    <n v="4.2675000000000001"/>
    <n v="3.0525000000000002"/>
    <n v="0"/>
    <n v="0"/>
    <n v="0"/>
    <n v="0"/>
    <n v="0"/>
  </r>
  <r>
    <x v="8"/>
    <s v="IONIQ EV"/>
    <n v="11.107500000000002"/>
    <n v="0"/>
    <n v="0"/>
    <n v="0"/>
    <n v="0"/>
    <n v="0"/>
    <n v="0"/>
    <n v="3.24"/>
    <n v="2.5874999999999999"/>
    <n v="5.28"/>
  </r>
  <r>
    <x v="8"/>
    <s v="IONIQ PHEV"/>
    <n v="14.587572999999999"/>
    <n v="0"/>
    <n v="0"/>
    <n v="0"/>
    <n v="0"/>
    <n v="0"/>
    <n v="0"/>
    <n v="0"/>
    <n v="7.2233700000000001"/>
    <n v="7.3642029999999998"/>
  </r>
  <r>
    <x v="8"/>
    <s v="Kona Electric"/>
    <n v="12.922499999999999"/>
    <n v="0"/>
    <n v="0"/>
    <n v="0"/>
    <n v="0"/>
    <n v="0"/>
    <n v="0"/>
    <n v="0"/>
    <n v="0"/>
    <n v="12.922499999999999"/>
  </r>
  <r>
    <x v="8"/>
    <s v="Sonata PHEV"/>
    <n v="33.021246999999995"/>
    <n v="0"/>
    <n v="0"/>
    <n v="0"/>
    <n v="0"/>
    <n v="0.78703999999999996"/>
    <n v="15.224304999999999"/>
    <n v="12.469665000000001"/>
    <n v="2.26274"/>
    <n v="2.2774969999999999"/>
  </r>
  <r>
    <x v="9"/>
    <s v="I-Pace"/>
    <n v="22.402499999999996"/>
    <n v="0"/>
    <n v="0"/>
    <n v="0"/>
    <n v="0"/>
    <n v="0"/>
    <n v="0"/>
    <n v="0"/>
    <n v="2.9474999999999998"/>
    <n v="19.454999999999998"/>
  </r>
  <r>
    <x v="10"/>
    <s v="Niro EV"/>
    <n v="8.7449999999999992"/>
    <n v="0"/>
    <n v="0"/>
    <n v="0"/>
    <n v="0"/>
    <n v="0"/>
    <n v="0"/>
    <n v="0"/>
    <n v="0"/>
    <n v="8.7449999999999992"/>
  </r>
  <r>
    <x v="10"/>
    <s v="Niro PHEV"/>
    <n v="33.027609999999996"/>
    <n v="0"/>
    <n v="0"/>
    <n v="0"/>
    <n v="0"/>
    <n v="0"/>
    <n v="0"/>
    <n v="0"/>
    <n v="15.396227"/>
    <n v="17.631383"/>
  </r>
  <r>
    <x v="10"/>
    <s v="Optima PHEV"/>
    <n v="13.832228000000001"/>
    <n v="0"/>
    <n v="0"/>
    <n v="0"/>
    <n v="0"/>
    <n v="0"/>
    <n v="0"/>
    <n v="7.4375280000000004"/>
    <n v="4.7468349999999999"/>
    <n v="1.6478649999999999"/>
  </r>
  <r>
    <x v="10"/>
    <s v="Soul EV"/>
    <n v="48.6"/>
    <n v="0"/>
    <n v="0"/>
    <n v="0"/>
    <n v="2.6924999999999999"/>
    <n v="7.6124999999999998"/>
    <n v="12.96"/>
    <n v="16.177499999999998"/>
    <n v="8.5050000000000008"/>
    <n v="0.65249999999999997"/>
  </r>
  <r>
    <x v="11"/>
    <s v="B-class"/>
    <n v="14.295"/>
    <n v="0"/>
    <n v="0"/>
    <n v="0"/>
    <n v="0"/>
    <n v="14.295"/>
    <n v="0"/>
    <n v="0"/>
    <n v="0"/>
    <n v="0"/>
  </r>
  <r>
    <x v="11"/>
    <s v="B250e"/>
    <n v="11.4"/>
    <n v="0"/>
    <n v="0"/>
    <n v="0"/>
    <n v="0"/>
    <n v="0"/>
    <n v="4.74"/>
    <n v="5.58"/>
    <n v="1.0125"/>
    <n v="6.7500000000000004E-2"/>
  </r>
  <r>
    <x v="11"/>
    <s v="C350e"/>
    <n v="17.088380999999998"/>
    <n v="0"/>
    <n v="0"/>
    <n v="0"/>
    <n v="0"/>
    <n v="0"/>
    <n v="0.59867099999999995"/>
    <n v="2.8603170000000002"/>
    <n v="6.0252210000000002"/>
    <n v="7.6041720000000002"/>
  </r>
  <r>
    <x v="11"/>
    <s v="GLC 350e"/>
    <n v="13.49596"/>
    <n v="0"/>
    <n v="0"/>
    <n v="0"/>
    <n v="0"/>
    <n v="0"/>
    <n v="0"/>
    <n v="0"/>
    <n v="2.5288200000000001"/>
    <n v="10.967140000000001"/>
  </r>
  <r>
    <x v="11"/>
    <s v="GLE 550e"/>
    <n v="14.13374"/>
    <n v="0"/>
    <n v="0"/>
    <n v="0"/>
    <n v="0"/>
    <n v="0"/>
    <n v="1.03026"/>
    <n v="2.0649799999999998"/>
    <n v="4.3083600000000004"/>
    <n v="6.7301399999999996"/>
  </r>
  <r>
    <x v="11"/>
    <s v="S550e"/>
    <n v="7.5061799999999996"/>
    <n v="0"/>
    <n v="0"/>
    <n v="0"/>
    <n v="0"/>
    <n v="0"/>
    <n v="2.4529999999999998"/>
    <n v="2.9703599999999999"/>
    <n v="0.42815999999999999"/>
    <n v="1.65466"/>
  </r>
  <r>
    <x v="12"/>
    <s v="Countryman SE PHEV"/>
    <n v="10.252000000000001"/>
    <n v="0"/>
    <n v="0"/>
    <n v="0"/>
    <n v="0"/>
    <n v="0"/>
    <n v="0"/>
    <n v="1.9"/>
    <n v="6.2560000000000002"/>
    <n v="2.0960000000000001"/>
  </r>
  <r>
    <x v="13"/>
    <s v="Outlander PHEV"/>
    <n v="41.289699999999996"/>
    <n v="0"/>
    <n v="0"/>
    <n v="0"/>
    <n v="0"/>
    <n v="0"/>
    <n v="0"/>
    <n v="0.57776400000000006"/>
    <n v="24.312775999999999"/>
    <n v="16.399159999999998"/>
  </r>
  <r>
    <x v="13"/>
    <s v="i-MiEV"/>
    <n v="15.81"/>
    <n v="0.6"/>
    <n v="4.41"/>
    <n v="7.7175000000000002"/>
    <n v="1.47"/>
    <n v="0.86250000000000004"/>
    <n v="0.70499999999999996"/>
    <n v="4.4999999999999998E-2"/>
    <n v="0"/>
    <n v="0"/>
  </r>
  <r>
    <x v="14"/>
    <s v="LEAF"/>
    <n v="1064.1600000000001"/>
    <n v="72.555000000000007"/>
    <n v="73.642499999999998"/>
    <n v="169.57499999999999"/>
    <n v="226.5"/>
    <n v="129.51750000000001"/>
    <n v="105.045"/>
    <n v="84.224999999999994"/>
    <n v="110.3625"/>
    <n v="92.737499999999997"/>
  </r>
  <r>
    <x v="15"/>
    <s v="918 Spyder"/>
    <n v="3.582659"/>
    <n v="0"/>
    <n v="0"/>
    <n v="0"/>
    <n v="2.8382580000000002"/>
    <n v="0.74440099999999998"/>
    <n v="0"/>
    <n v="0"/>
    <n v="0"/>
    <n v="0"/>
  </r>
  <r>
    <x v="15"/>
    <s v="Cayenne S-E"/>
    <n v="37.6188"/>
    <n v="0"/>
    <n v="0"/>
    <n v="0"/>
    <n v="0.53359999999999996"/>
    <n v="5.8856080000000004"/>
    <n v="11.264296"/>
    <n v="8.3988639999999997"/>
    <n v="5.453392"/>
    <n v="6.0830399999999996"/>
  </r>
  <r>
    <x v="15"/>
    <s v="Panamera E-Hybrid"/>
    <n v="27.937008000000002"/>
    <n v="0"/>
    <n v="0"/>
    <n v="0.40867199999999998"/>
    <n v="4.1770079999999998"/>
    <n v="1.934064"/>
    <n v="1.8675360000000001"/>
    <n v="8.5536000000000001E-2"/>
    <n v="9.6750720000000001"/>
    <n v="9.7891200000000005"/>
  </r>
  <r>
    <x v="15"/>
    <s v="Taycan"/>
    <n v="0.97499999999999998"/>
    <n v="0"/>
    <n v="0"/>
    <n v="0"/>
    <n v="0"/>
    <n v="0"/>
    <n v="0"/>
    <n v="0"/>
    <n v="0"/>
    <n v="0.97499999999999998"/>
  </r>
  <r>
    <x v="16"/>
    <s v="ED"/>
    <n v="60.03"/>
    <n v="0"/>
    <n v="0"/>
    <n v="6.9225000000000003"/>
    <n v="19.454999999999998"/>
    <n v="10.4025"/>
    <n v="4.9275000000000002"/>
    <n v="4.08"/>
    <n v="9.1425000000000001"/>
    <n v="5.0999999999999996"/>
  </r>
  <r>
    <x v="17"/>
    <s v="Crosstrek Hybrid"/>
    <n v="4.3669399999999996"/>
    <n v="0"/>
    <n v="0"/>
    <n v="0"/>
    <n v="0"/>
    <n v="0"/>
    <n v="0"/>
    <n v="0"/>
    <n v="0"/>
    <n v="4.3669399999999996"/>
  </r>
  <r>
    <x v="18"/>
    <s v="Model 3"/>
    <n v="1508.5715625"/>
    <n v="0"/>
    <n v="0"/>
    <n v="0"/>
    <n v="0"/>
    <n v="0"/>
    <n v="0"/>
    <n v="13.23"/>
    <n v="1048.365"/>
    <n v="446.9765625"/>
  </r>
  <r>
    <x v="18"/>
    <s v="Model S"/>
    <n v="1118.8462500000001"/>
    <n v="0"/>
    <n v="19.875"/>
    <n v="132.375"/>
    <n v="125.1675"/>
    <n v="189.01499999999999"/>
    <n v="216.72"/>
    <n v="202.95"/>
    <n v="193.08750000000001"/>
    <n v="39.65625"/>
  </r>
  <r>
    <x v="18"/>
    <s v="Model X"/>
    <n v="547.96031249999999"/>
    <n v="0"/>
    <n v="0"/>
    <n v="0"/>
    <n v="0"/>
    <n v="1.605"/>
    <n v="136.67250000000001"/>
    <n v="159.86250000000001"/>
    <n v="195.75"/>
    <n v="54.0703125"/>
  </r>
  <r>
    <x v="19"/>
    <s v="Prius PHV"/>
    <n v="105.86249999999998"/>
    <n v="0"/>
    <n v="31.875"/>
    <n v="30.22"/>
    <n v="33.159999999999997"/>
    <n v="10.477499999999999"/>
    <n v="0.13"/>
    <n v="0"/>
    <n v="0"/>
    <n v="0"/>
  </r>
  <r>
    <x v="19"/>
    <s v="Prius Prime"/>
    <n v="335.77266599999996"/>
    <n v="0"/>
    <n v="0"/>
    <n v="0"/>
    <n v="0"/>
    <n v="0"/>
    <n v="10.903843999999999"/>
    <n v="94.253872000000001"/>
    <n v="124.23269000000001"/>
    <n v="106.38226"/>
  </r>
  <r>
    <x v="19"/>
    <s v="RAV4 EV"/>
    <n v="18.54"/>
    <n v="0"/>
    <n v="1.44"/>
    <n v="8.2200000000000006"/>
    <n v="8.8800000000000008"/>
    <n v="0"/>
    <n v="0"/>
    <n v="0"/>
    <n v="0"/>
    <n v="0"/>
  </r>
  <r>
    <x v="20"/>
    <s v="e-Golf"/>
    <n v="137.07749999999999"/>
    <n v="0"/>
    <n v="0"/>
    <n v="0"/>
    <n v="2.6775000000000002"/>
    <n v="31.74"/>
    <n v="29.5275"/>
    <n v="26.504999999999999"/>
    <n v="10.154999999999999"/>
    <n v="36.472499999999997"/>
  </r>
  <r>
    <x v="21"/>
    <s v="S90 T8 PHEV"/>
    <n v="15.131049999999998"/>
    <n v="0"/>
    <n v="0"/>
    <n v="0"/>
    <n v="0"/>
    <n v="0"/>
    <n v="10.079029999999999"/>
    <n v="0.58523400000000003"/>
    <n v="2.1858740000000001"/>
    <n v="2.2809119999999998"/>
  </r>
  <r>
    <x v="21"/>
    <s v="XC60 PHEV"/>
    <n v="22.013801999999998"/>
    <n v="0"/>
    <n v="0"/>
    <n v="0"/>
    <n v="0"/>
    <n v="0"/>
    <n v="0"/>
    <n v="2.6560619999999999"/>
    <n v="11.339534"/>
    <n v="8.0182059999999993"/>
  </r>
  <r>
    <x v="21"/>
    <s v="XC90 T8 PHEV"/>
    <n v="26.715682000000001"/>
    <n v="0"/>
    <n v="0"/>
    <n v="0"/>
    <n v="0"/>
    <n v="0.430172"/>
    <n v="0"/>
    <n v="10.984392"/>
    <n v="6.9377740000000001"/>
    <n v="8.363343999999999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B8DA0C8-E426-40E1-85BB-492616FB4056}" name="PivotTable1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fieldListSortAscending="1">
  <location ref="A3:J26" firstHeaderRow="0" firstDataRow="1" firstDataCol="1"/>
  <pivotFields count="12">
    <pivotField axis="axisRow" showAll="0" sortType="ascending">
      <items count="24">
        <item x="0"/>
        <item x="1"/>
        <item m="1" x="22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  <autoSortScope>
        <pivotArea dataOnly="0" outline="0" fieldPosition="0">
          <references count="1">
            <reference field="4294967294" count="1" selected="0">
              <x v="8"/>
            </reference>
          </references>
        </pivotArea>
      </autoSortScope>
    </pivotField>
    <pivotField showAll="0"/>
    <pivotField numFmtId="164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1">
    <field x="0"/>
  </rowFields>
  <rowItems count="23">
    <i>
      <x v="3"/>
    </i>
    <i>
      <x v="13"/>
    </i>
    <i>
      <x v="6"/>
    </i>
    <i>
      <x v="17"/>
    </i>
    <i>
      <x v="18"/>
    </i>
    <i>
      <x v="10"/>
    </i>
    <i>
      <x v="14"/>
    </i>
    <i>
      <x v="16"/>
    </i>
    <i>
      <x v="22"/>
    </i>
    <i>
      <x v="9"/>
    </i>
    <i>
      <x v="21"/>
    </i>
    <i>
      <x v="11"/>
    </i>
    <i>
      <x v="5"/>
    </i>
    <i>
      <x/>
    </i>
    <i>
      <x v="12"/>
    </i>
    <i>
      <x v="7"/>
    </i>
    <i>
      <x v="8"/>
    </i>
    <i>
      <x v="15"/>
    </i>
    <i>
      <x v="1"/>
    </i>
    <i>
      <x v="4"/>
    </i>
    <i>
      <x v="20"/>
    </i>
    <i>
      <x v="19"/>
    </i>
    <i t="grand">
      <x/>
    </i>
  </rowItems>
  <colFields count="1">
    <field x="-2"/>
  </colFields>
  <colItems count="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</colItems>
  <dataFields count="9">
    <dataField name="Sum of 2011" fld="3" baseField="0" baseItem="0"/>
    <dataField name="Sum of 2012" fld="4" baseField="0" baseItem="0"/>
    <dataField name="Sum of 2013" fld="5" baseField="0" baseItem="0"/>
    <dataField name="Sum of 2014" fld="6" baseField="0" baseItem="0"/>
    <dataField name="Sum of 2015" fld="7" baseField="0" baseItem="0"/>
    <dataField name="Sum of 2016" fld="8" baseField="0" baseItem="0"/>
    <dataField name="Sum of 2017" fld="9" baseField="0" baseItem="0"/>
    <dataField name="Sum of 2018" fld="10" baseField="0" baseItem="0"/>
    <dataField name="Sum of 2019" fld="11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C6660EE-5ABD-4F2C-869D-F95121B10C6E}" name="PivotTable1" cacheId="6" applyNumberFormats="0" applyBorderFormats="0" applyFontFormats="0" applyPatternFormats="0" applyAlignmentFormats="0" applyWidthHeightFormats="1" dataCaption="Values" updatedVersion="6" minRefreshableVersion="3" useAutoFormatting="1" rowGrandTotals="0" itemPrintTitles="1" createdVersion="6" indent="0" outline="1" outlineData="1" multipleFieldFilters="0">
  <location ref="A3:J25" firstHeaderRow="0" firstDataRow="1" firstDataCol="1"/>
  <pivotFields count="12">
    <pivotField axis="axisRow" showAll="0" sortType="ascending">
      <items count="2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  <autoSortScope>
        <pivotArea dataOnly="0" outline="0" fieldPosition="0">
          <references count="1">
            <reference field="4294967294" count="1" selected="0">
              <x v="8"/>
            </reference>
          </references>
        </pivotArea>
      </autoSortScope>
    </pivotField>
    <pivotField showAll="0"/>
    <pivotField numFmtId="167" showAll="0"/>
    <pivotField dataField="1" numFmtId="167" showAll="0"/>
    <pivotField dataField="1" numFmtId="167" showAll="0"/>
    <pivotField dataField="1" numFmtId="167" showAll="0"/>
    <pivotField dataField="1" numFmtId="167" showAll="0"/>
    <pivotField dataField="1" numFmtId="167" showAll="0"/>
    <pivotField dataField="1" numFmtId="167" showAll="0"/>
    <pivotField dataField="1" numFmtId="167" showAll="0"/>
    <pivotField dataField="1" numFmtId="167" showAll="0"/>
    <pivotField dataField="1" numFmtId="167" showAll="0"/>
  </pivotFields>
  <rowFields count="1">
    <field x="0"/>
  </rowFields>
  <rowItems count="22">
    <i>
      <x v="2"/>
    </i>
    <i>
      <x v="12"/>
    </i>
    <i>
      <x v="17"/>
    </i>
    <i>
      <x v="5"/>
    </i>
    <i>
      <x v="16"/>
    </i>
    <i>
      <x v="13"/>
    </i>
    <i>
      <x v="15"/>
    </i>
    <i>
      <x v="21"/>
    </i>
    <i>
      <x v="9"/>
    </i>
    <i>
      <x v="4"/>
    </i>
    <i>
      <x v="11"/>
    </i>
    <i>
      <x v="8"/>
    </i>
    <i>
      <x v="10"/>
    </i>
    <i>
      <x v="6"/>
    </i>
    <i>
      <x v="20"/>
    </i>
    <i>
      <x/>
    </i>
    <i>
      <x v="1"/>
    </i>
    <i>
      <x v="7"/>
    </i>
    <i>
      <x v="3"/>
    </i>
    <i>
      <x v="14"/>
    </i>
    <i>
      <x v="19"/>
    </i>
    <i>
      <x v="18"/>
    </i>
  </rowItems>
  <colFields count="1">
    <field x="-2"/>
  </colFields>
  <colItems count="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</colItems>
  <dataFields count="9">
    <dataField name="Sum of 2011" fld="3" baseField="0" baseItem="0"/>
    <dataField name="Sum of 2012" fld="4" baseField="0" baseItem="0"/>
    <dataField name="Sum of 2013" fld="5" baseField="0" baseItem="0"/>
    <dataField name="Sum of 2014" fld="6" baseField="0" baseItem="0"/>
    <dataField name="Sum of 2015" fld="7" baseField="0" baseItem="0"/>
    <dataField name="Sum of 2016" fld="8" baseField="0" baseItem="0"/>
    <dataField name="Sum of 2017" fld="9" baseField="0" baseItem="0"/>
    <dataField name="Sum of 2018" fld="10" baseField="0" baseItem="0"/>
    <dataField name="Sum of 2019" fld="11" baseField="0" baseItem="0"/>
  </dataFields>
  <formats count="1">
    <format dxfId="5">
      <pivotArea collapsedLevelsAreSubtotals="1" fieldPosition="0">
        <references count="1">
          <reference field="0" count="0"/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13668-EA84-4F7A-B90E-8C86C0A522D1}">
  <dimension ref="A1:V67"/>
  <sheetViews>
    <sheetView tabSelected="1" workbookViewId="0">
      <selection activeCell="A2" sqref="A2"/>
    </sheetView>
  </sheetViews>
  <sheetFormatPr defaultRowHeight="15.75" x14ac:dyDescent="0.25"/>
  <cols>
    <col min="1" max="1" width="13.25" customWidth="1"/>
    <col min="2" max="3" width="19.125" customWidth="1"/>
    <col min="13" max="13" width="25.5" customWidth="1"/>
    <col min="14" max="14" width="29.625" customWidth="1"/>
  </cols>
  <sheetData>
    <row r="1" spans="1:22" x14ac:dyDescent="0.25">
      <c r="A1" t="s">
        <v>201</v>
      </c>
    </row>
    <row r="2" spans="1:22" x14ac:dyDescent="0.25">
      <c r="A2" s="6">
        <v>43848</v>
      </c>
    </row>
    <row r="4" spans="1:22" x14ac:dyDescent="0.25">
      <c r="A4" t="s">
        <v>199</v>
      </c>
    </row>
    <row r="5" spans="1:22" x14ac:dyDescent="0.25">
      <c r="A5" t="s">
        <v>200</v>
      </c>
    </row>
    <row r="6" spans="1:22" x14ac:dyDescent="0.25">
      <c r="K6">
        <f>COUNTIF(K10:K66,"")</f>
        <v>14</v>
      </c>
      <c r="L6">
        <f>COUNTIF(L10:L66,"")</f>
        <v>11</v>
      </c>
    </row>
    <row r="7" spans="1:22" x14ac:dyDescent="0.25">
      <c r="A7" t="s">
        <v>192</v>
      </c>
      <c r="D7">
        <f t="shared" ref="D7:J7" si="0">COUNTIF(D11:D67,"&lt;&gt;"&amp;"")</f>
        <v>3</v>
      </c>
      <c r="E7">
        <f t="shared" si="0"/>
        <v>9</v>
      </c>
      <c r="F7">
        <f t="shared" si="0"/>
        <v>16</v>
      </c>
      <c r="G7">
        <f t="shared" si="0"/>
        <v>22</v>
      </c>
      <c r="H7">
        <f t="shared" si="0"/>
        <v>26</v>
      </c>
      <c r="I7">
        <f t="shared" si="0"/>
        <v>31</v>
      </c>
      <c r="J7">
        <f t="shared" si="0"/>
        <v>42</v>
      </c>
      <c r="K7">
        <f>COUNTIF(K$11:K467,"&lt;&gt;"&amp;"")</f>
        <v>43</v>
      </c>
      <c r="L7">
        <f>COUNTIF(L11:L67,"&lt;&gt;"&amp;"")</f>
        <v>46</v>
      </c>
    </row>
    <row r="8" spans="1:22" x14ac:dyDescent="0.25">
      <c r="A8" t="s">
        <v>193</v>
      </c>
      <c r="D8" s="1">
        <f t="shared" ref="D8:L8" si="1">SUM(D11:D67)</f>
        <v>17425</v>
      </c>
      <c r="E8" s="1">
        <f t="shared" si="1"/>
        <v>52607</v>
      </c>
      <c r="F8" s="1">
        <f t="shared" si="1"/>
        <v>97507</v>
      </c>
      <c r="G8" s="1">
        <f t="shared" si="1"/>
        <v>122438</v>
      </c>
      <c r="H8" s="1">
        <f t="shared" si="1"/>
        <v>115947</v>
      </c>
      <c r="I8" s="1">
        <f t="shared" si="1"/>
        <v>158613</v>
      </c>
      <c r="J8" s="1">
        <f t="shared" si="1"/>
        <v>199818</v>
      </c>
      <c r="K8" s="1">
        <f t="shared" si="1"/>
        <v>361307</v>
      </c>
      <c r="L8" s="1">
        <f t="shared" si="1"/>
        <v>329528</v>
      </c>
    </row>
    <row r="9" spans="1:22" x14ac:dyDescent="0.25">
      <c r="D9" s="9" t="s">
        <v>115</v>
      </c>
      <c r="E9" s="9"/>
      <c r="F9" s="9"/>
      <c r="G9" s="9"/>
      <c r="H9" s="9"/>
      <c r="I9" s="9"/>
      <c r="J9" s="9"/>
      <c r="K9" s="9"/>
      <c r="N9" s="9" t="s">
        <v>116</v>
      </c>
      <c r="O9" s="9"/>
      <c r="P9" s="9"/>
      <c r="Q9" s="9"/>
      <c r="R9" s="9"/>
      <c r="S9" s="9"/>
      <c r="T9" s="9"/>
      <c r="U9" s="9"/>
      <c r="V9" s="9"/>
    </row>
    <row r="10" spans="1:22" x14ac:dyDescent="0.25">
      <c r="A10" t="s">
        <v>36</v>
      </c>
      <c r="B10" t="s">
        <v>37</v>
      </c>
      <c r="C10" s="7" t="s">
        <v>117</v>
      </c>
      <c r="D10">
        <v>2011</v>
      </c>
      <c r="E10">
        <v>2012</v>
      </c>
      <c r="F10">
        <v>2013</v>
      </c>
      <c r="G10">
        <v>2014</v>
      </c>
      <c r="H10">
        <v>2015</v>
      </c>
      <c r="I10">
        <v>2016</v>
      </c>
      <c r="J10">
        <v>2017</v>
      </c>
      <c r="K10">
        <v>2018</v>
      </c>
      <c r="L10">
        <v>2019</v>
      </c>
      <c r="N10">
        <f t="shared" ref="N10:V10" si="2">D10</f>
        <v>2011</v>
      </c>
      <c r="O10">
        <f t="shared" si="2"/>
        <v>2012</v>
      </c>
      <c r="P10">
        <f t="shared" si="2"/>
        <v>2013</v>
      </c>
      <c r="Q10">
        <f t="shared" si="2"/>
        <v>2014</v>
      </c>
      <c r="R10">
        <f t="shared" si="2"/>
        <v>2015</v>
      </c>
      <c r="S10">
        <f t="shared" si="2"/>
        <v>2016</v>
      </c>
      <c r="T10">
        <f t="shared" si="2"/>
        <v>2017</v>
      </c>
      <c r="U10">
        <f t="shared" si="2"/>
        <v>2018</v>
      </c>
      <c r="V10">
        <f t="shared" si="2"/>
        <v>2019</v>
      </c>
    </row>
    <row r="11" spans="1:22" x14ac:dyDescent="0.25">
      <c r="A11" t="s">
        <v>38</v>
      </c>
      <c r="B11" t="s">
        <v>39</v>
      </c>
      <c r="C11" s="2">
        <f t="shared" ref="C11:C41" si="3">SUM(D11:L11)</f>
        <v>10240</v>
      </c>
      <c r="H11">
        <v>49</v>
      </c>
      <c r="I11">
        <v>4280</v>
      </c>
      <c r="J11">
        <v>2877</v>
      </c>
      <c r="K11">
        <v>2597</v>
      </c>
      <c r="L11" s="1">
        <v>437</v>
      </c>
      <c r="M11" t="s">
        <v>170</v>
      </c>
      <c r="N11">
        <v>4502</v>
      </c>
      <c r="O11">
        <v>4502</v>
      </c>
      <c r="P11">
        <v>4502</v>
      </c>
      <c r="Q11">
        <v>4502</v>
      </c>
      <c r="R11">
        <v>4502</v>
      </c>
      <c r="S11">
        <v>4502</v>
      </c>
      <c r="T11">
        <v>4502</v>
      </c>
      <c r="U11">
        <v>4502</v>
      </c>
      <c r="V11">
        <v>4502</v>
      </c>
    </row>
    <row r="12" spans="1:22" x14ac:dyDescent="0.25">
      <c r="A12" t="s">
        <v>38</v>
      </c>
      <c r="B12" t="s">
        <v>40</v>
      </c>
      <c r="C12" s="2">
        <f t="shared" si="3"/>
        <v>5369</v>
      </c>
      <c r="L12" s="1">
        <v>5369</v>
      </c>
      <c r="M12" t="s">
        <v>135</v>
      </c>
      <c r="N12">
        <v>7500</v>
      </c>
      <c r="O12">
        <v>7500</v>
      </c>
      <c r="P12">
        <v>7500</v>
      </c>
      <c r="Q12">
        <v>7500</v>
      </c>
      <c r="R12">
        <v>7500</v>
      </c>
      <c r="S12">
        <v>7500</v>
      </c>
      <c r="T12">
        <v>7500</v>
      </c>
      <c r="U12">
        <v>7500</v>
      </c>
      <c r="V12">
        <v>7500</v>
      </c>
    </row>
    <row r="13" spans="1:22" x14ac:dyDescent="0.25">
      <c r="A13" t="s">
        <v>41</v>
      </c>
      <c r="B13" t="s">
        <v>42</v>
      </c>
      <c r="C13" s="2">
        <f t="shared" si="3"/>
        <v>8330</v>
      </c>
      <c r="I13">
        <v>870</v>
      </c>
      <c r="J13">
        <v>4141</v>
      </c>
      <c r="K13">
        <v>2600</v>
      </c>
      <c r="L13" s="1">
        <v>719</v>
      </c>
      <c r="M13" t="s">
        <v>166</v>
      </c>
      <c r="N13">
        <v>4001</v>
      </c>
      <c r="O13">
        <v>4001</v>
      </c>
      <c r="P13">
        <v>4001</v>
      </c>
      <c r="Q13">
        <v>4001</v>
      </c>
      <c r="R13">
        <v>4001</v>
      </c>
      <c r="S13">
        <v>4001</v>
      </c>
      <c r="T13">
        <v>4001</v>
      </c>
      <c r="U13">
        <v>4001</v>
      </c>
      <c r="V13">
        <v>4001</v>
      </c>
    </row>
    <row r="14" spans="1:22" x14ac:dyDescent="0.25">
      <c r="A14" t="s">
        <v>41</v>
      </c>
      <c r="B14" t="s">
        <v>43</v>
      </c>
      <c r="C14" s="2">
        <f t="shared" si="3"/>
        <v>18298</v>
      </c>
      <c r="J14">
        <v>3772</v>
      </c>
      <c r="K14">
        <v>8664</v>
      </c>
      <c r="L14" s="1">
        <v>5862</v>
      </c>
      <c r="M14" t="s">
        <v>154</v>
      </c>
      <c r="N14">
        <v>4668</v>
      </c>
      <c r="O14">
        <v>4668</v>
      </c>
      <c r="P14">
        <v>4668</v>
      </c>
      <c r="Q14">
        <v>4668</v>
      </c>
      <c r="R14">
        <v>4668</v>
      </c>
      <c r="S14">
        <v>4668</v>
      </c>
      <c r="T14">
        <v>4668</v>
      </c>
      <c r="U14">
        <v>4668</v>
      </c>
      <c r="V14">
        <v>4668</v>
      </c>
    </row>
    <row r="15" spans="1:22" x14ac:dyDescent="0.25">
      <c r="A15" t="s">
        <v>41</v>
      </c>
      <c r="B15" t="s">
        <v>44</v>
      </c>
      <c r="C15" s="2">
        <f t="shared" si="3"/>
        <v>1156</v>
      </c>
      <c r="I15">
        <v>23</v>
      </c>
      <c r="J15">
        <v>707</v>
      </c>
      <c r="K15">
        <v>339</v>
      </c>
      <c r="L15" s="1">
        <v>87</v>
      </c>
      <c r="M15" t="s">
        <v>179</v>
      </c>
      <c r="N15">
        <v>4668</v>
      </c>
      <c r="O15">
        <v>4668</v>
      </c>
      <c r="P15">
        <v>4668</v>
      </c>
      <c r="Q15">
        <v>4668</v>
      </c>
      <c r="R15">
        <v>4668</v>
      </c>
      <c r="S15">
        <v>4668</v>
      </c>
      <c r="T15">
        <v>4668</v>
      </c>
      <c r="U15">
        <v>4668</v>
      </c>
      <c r="V15">
        <v>4668</v>
      </c>
    </row>
    <row r="16" spans="1:22" x14ac:dyDescent="0.25">
      <c r="A16" t="s">
        <v>41</v>
      </c>
      <c r="B16" t="s">
        <v>45</v>
      </c>
      <c r="C16" s="2">
        <f t="shared" si="3"/>
        <v>41988</v>
      </c>
      <c r="G16">
        <v>6092</v>
      </c>
      <c r="H16">
        <v>11024</v>
      </c>
      <c r="I16">
        <v>7625</v>
      </c>
      <c r="J16">
        <v>6276</v>
      </c>
      <c r="K16">
        <v>6117</v>
      </c>
      <c r="L16" s="1">
        <v>4854</v>
      </c>
      <c r="M16" t="s">
        <v>134</v>
      </c>
      <c r="N16">
        <v>7500</v>
      </c>
      <c r="O16">
        <v>7500</v>
      </c>
      <c r="P16">
        <v>7500</v>
      </c>
      <c r="Q16">
        <v>7500</v>
      </c>
      <c r="R16">
        <v>7500</v>
      </c>
      <c r="S16">
        <v>7500</v>
      </c>
      <c r="T16">
        <v>7500</v>
      </c>
      <c r="U16">
        <v>7500</v>
      </c>
      <c r="V16">
        <v>7500</v>
      </c>
    </row>
    <row r="17" spans="1:22" x14ac:dyDescent="0.25">
      <c r="A17" t="s">
        <v>41</v>
      </c>
      <c r="B17" t="s">
        <v>46</v>
      </c>
      <c r="C17" s="2">
        <f t="shared" si="3"/>
        <v>6776</v>
      </c>
      <c r="G17">
        <v>555</v>
      </c>
      <c r="H17">
        <v>2265</v>
      </c>
      <c r="I17">
        <v>1594</v>
      </c>
      <c r="J17">
        <v>488</v>
      </c>
      <c r="K17">
        <v>772</v>
      </c>
      <c r="L17" s="1">
        <v>1102</v>
      </c>
      <c r="M17" t="s">
        <v>14</v>
      </c>
      <c r="N17">
        <v>3703</v>
      </c>
      <c r="O17">
        <v>3703</v>
      </c>
      <c r="P17">
        <v>3703</v>
      </c>
      <c r="Q17">
        <v>3703</v>
      </c>
      <c r="R17">
        <v>3703</v>
      </c>
      <c r="S17">
        <v>3703</v>
      </c>
      <c r="T17">
        <v>3703</v>
      </c>
      <c r="U17">
        <v>3703</v>
      </c>
      <c r="V17">
        <v>3703</v>
      </c>
    </row>
    <row r="18" spans="1:22" x14ac:dyDescent="0.25">
      <c r="A18" t="s">
        <v>41</v>
      </c>
      <c r="B18" t="s">
        <v>194</v>
      </c>
      <c r="C18" s="2">
        <f t="shared" si="3"/>
        <v>16837</v>
      </c>
      <c r="H18">
        <v>892</v>
      </c>
      <c r="I18">
        <v>5995</v>
      </c>
      <c r="J18">
        <v>5349</v>
      </c>
      <c r="K18">
        <v>4434</v>
      </c>
      <c r="L18" s="1">
        <v>167</v>
      </c>
      <c r="M18" t="s">
        <v>177</v>
      </c>
      <c r="N18">
        <v>4668</v>
      </c>
      <c r="O18">
        <v>4668</v>
      </c>
      <c r="P18">
        <v>4668</v>
      </c>
      <c r="Q18">
        <v>4668</v>
      </c>
      <c r="R18">
        <v>4668</v>
      </c>
      <c r="S18">
        <v>4668</v>
      </c>
      <c r="T18">
        <v>4668</v>
      </c>
      <c r="U18">
        <v>4668</v>
      </c>
      <c r="V18">
        <v>4668</v>
      </c>
    </row>
    <row r="19" spans="1:22" x14ac:dyDescent="0.25">
      <c r="A19" t="s">
        <v>47</v>
      </c>
      <c r="B19" t="s">
        <v>48</v>
      </c>
      <c r="C19" s="2">
        <f t="shared" si="3"/>
        <v>462</v>
      </c>
      <c r="J19">
        <v>207</v>
      </c>
      <c r="K19">
        <v>231</v>
      </c>
      <c r="L19" s="1">
        <v>24</v>
      </c>
      <c r="M19" t="s">
        <v>180</v>
      </c>
      <c r="N19">
        <v>7500</v>
      </c>
      <c r="O19">
        <v>7500</v>
      </c>
      <c r="P19">
        <v>7500</v>
      </c>
      <c r="Q19">
        <v>7500</v>
      </c>
      <c r="R19">
        <v>7500</v>
      </c>
      <c r="S19">
        <v>7500</v>
      </c>
      <c r="T19">
        <v>7500</v>
      </c>
      <c r="U19">
        <v>7500</v>
      </c>
      <c r="V19">
        <v>7500</v>
      </c>
    </row>
    <row r="20" spans="1:22" x14ac:dyDescent="0.25">
      <c r="A20" t="s">
        <v>47</v>
      </c>
      <c r="B20" t="s">
        <v>49</v>
      </c>
      <c r="C20" s="2">
        <f t="shared" si="3"/>
        <v>2891</v>
      </c>
      <c r="F20">
        <v>6</v>
      </c>
      <c r="G20">
        <v>1310</v>
      </c>
      <c r="H20">
        <v>1024</v>
      </c>
      <c r="I20">
        <v>534</v>
      </c>
      <c r="J20">
        <v>17</v>
      </c>
      <c r="N20">
        <v>7500</v>
      </c>
      <c r="O20">
        <v>7500</v>
      </c>
      <c r="P20">
        <v>7500</v>
      </c>
      <c r="Q20">
        <v>7500</v>
      </c>
      <c r="R20">
        <v>7500</v>
      </c>
      <c r="S20">
        <v>7500</v>
      </c>
      <c r="T20">
        <v>7500</v>
      </c>
      <c r="U20">
        <v>7500</v>
      </c>
      <c r="V20">
        <v>7500</v>
      </c>
    </row>
    <row r="21" spans="1:22" x14ac:dyDescent="0.25">
      <c r="A21" t="s">
        <v>50</v>
      </c>
      <c r="B21" t="s">
        <v>51</v>
      </c>
      <c r="C21" s="2">
        <f t="shared" si="3"/>
        <v>58313</v>
      </c>
      <c r="I21">
        <v>579</v>
      </c>
      <c r="J21">
        <v>23297</v>
      </c>
      <c r="K21">
        <v>18019</v>
      </c>
      <c r="L21" s="1">
        <v>16418</v>
      </c>
      <c r="M21" t="s">
        <v>150</v>
      </c>
      <c r="N21">
        <v>7500</v>
      </c>
      <c r="O21">
        <v>7500</v>
      </c>
      <c r="P21">
        <v>7500</v>
      </c>
      <c r="Q21">
        <v>7500</v>
      </c>
      <c r="R21">
        <v>7500</v>
      </c>
      <c r="S21">
        <v>7500</v>
      </c>
      <c r="T21">
        <v>7500</v>
      </c>
      <c r="U21">
        <v>7500</v>
      </c>
      <c r="V21" s="12">
        <f>7500*0.25+3750*0.5+1875*0.25</f>
        <v>4218.75</v>
      </c>
    </row>
    <row r="22" spans="1:22" x14ac:dyDescent="0.25">
      <c r="A22" t="s">
        <v>50</v>
      </c>
      <c r="B22" t="s">
        <v>52</v>
      </c>
      <c r="C22" s="2">
        <f t="shared" si="3"/>
        <v>7371</v>
      </c>
      <c r="F22">
        <v>539</v>
      </c>
      <c r="G22">
        <v>1145</v>
      </c>
      <c r="H22">
        <v>2629</v>
      </c>
      <c r="I22">
        <v>3035</v>
      </c>
      <c r="J22">
        <v>23</v>
      </c>
      <c r="N22">
        <v>7500</v>
      </c>
      <c r="O22">
        <v>7500</v>
      </c>
      <c r="P22">
        <v>7500</v>
      </c>
      <c r="Q22">
        <v>7500</v>
      </c>
      <c r="R22">
        <v>7500</v>
      </c>
      <c r="S22">
        <v>7500</v>
      </c>
      <c r="T22">
        <v>7500</v>
      </c>
      <c r="U22">
        <v>7500</v>
      </c>
      <c r="V22" s="12">
        <f t="shared" ref="V22:V23" si="4">7500*0.25+3750*0.5+1875*0.25</f>
        <v>4218.75</v>
      </c>
    </row>
    <row r="23" spans="1:22" x14ac:dyDescent="0.25">
      <c r="A23" t="s">
        <v>50</v>
      </c>
      <c r="B23" t="s">
        <v>53</v>
      </c>
      <c r="C23" s="2">
        <f t="shared" si="3"/>
        <v>156728</v>
      </c>
      <c r="D23">
        <v>7671</v>
      </c>
      <c r="E23">
        <v>23461</v>
      </c>
      <c r="F23">
        <v>23094</v>
      </c>
      <c r="G23">
        <v>18805</v>
      </c>
      <c r="H23">
        <v>15393</v>
      </c>
      <c r="I23">
        <v>24739</v>
      </c>
      <c r="J23">
        <v>20349</v>
      </c>
      <c r="K23">
        <v>18306</v>
      </c>
      <c r="L23" s="1">
        <v>4910</v>
      </c>
      <c r="M23" t="s">
        <v>155</v>
      </c>
      <c r="N23">
        <v>7500</v>
      </c>
      <c r="O23">
        <v>7500</v>
      </c>
      <c r="P23">
        <v>7500</v>
      </c>
      <c r="Q23">
        <v>7500</v>
      </c>
      <c r="R23">
        <v>7500</v>
      </c>
      <c r="S23">
        <v>7500</v>
      </c>
      <c r="T23">
        <v>7500</v>
      </c>
      <c r="U23">
        <v>7500</v>
      </c>
      <c r="V23" s="12">
        <f t="shared" si="4"/>
        <v>4218.75</v>
      </c>
    </row>
    <row r="24" spans="1:22" x14ac:dyDescent="0.25">
      <c r="A24" t="s">
        <v>54</v>
      </c>
      <c r="B24" t="s">
        <v>55</v>
      </c>
      <c r="C24" s="2">
        <f t="shared" si="3"/>
        <v>17382</v>
      </c>
      <c r="J24">
        <v>4597</v>
      </c>
      <c r="K24">
        <v>7062</v>
      </c>
      <c r="L24" s="1">
        <v>5723</v>
      </c>
      <c r="M24" t="s">
        <v>156</v>
      </c>
      <c r="N24">
        <v>7500</v>
      </c>
      <c r="O24">
        <v>7500</v>
      </c>
      <c r="P24">
        <v>7500</v>
      </c>
      <c r="Q24">
        <v>7500</v>
      </c>
      <c r="R24">
        <v>7500</v>
      </c>
      <c r="S24">
        <v>7500</v>
      </c>
      <c r="T24">
        <v>7500</v>
      </c>
      <c r="U24">
        <v>7500</v>
      </c>
      <c r="V24">
        <v>3750</v>
      </c>
    </row>
    <row r="25" spans="1:22" x14ac:dyDescent="0.25">
      <c r="A25" t="s">
        <v>56</v>
      </c>
      <c r="B25" t="s">
        <v>57</v>
      </c>
      <c r="C25" s="2">
        <f t="shared" si="3"/>
        <v>27211</v>
      </c>
      <c r="F25">
        <v>2310</v>
      </c>
      <c r="G25">
        <v>5132</v>
      </c>
      <c r="H25">
        <v>6194</v>
      </c>
      <c r="I25">
        <v>5330</v>
      </c>
      <c r="J25">
        <v>5380</v>
      </c>
      <c r="K25">
        <v>2250</v>
      </c>
      <c r="L25" s="1">
        <v>615</v>
      </c>
      <c r="M25" t="s">
        <v>172</v>
      </c>
      <c r="N25">
        <v>7500</v>
      </c>
      <c r="O25">
        <v>7500</v>
      </c>
      <c r="P25">
        <v>7500</v>
      </c>
      <c r="Q25">
        <v>7500</v>
      </c>
      <c r="R25">
        <v>7500</v>
      </c>
      <c r="S25">
        <v>7500</v>
      </c>
      <c r="T25">
        <v>7500</v>
      </c>
      <c r="U25">
        <v>7500</v>
      </c>
      <c r="V25">
        <v>7500</v>
      </c>
    </row>
    <row r="26" spans="1:22" x14ac:dyDescent="0.25">
      <c r="A26" t="s">
        <v>58</v>
      </c>
      <c r="B26" t="s">
        <v>59</v>
      </c>
      <c r="C26" s="2">
        <f t="shared" si="3"/>
        <v>42231</v>
      </c>
      <c r="E26">
        <v>2374</v>
      </c>
      <c r="F26">
        <v>7154</v>
      </c>
      <c r="G26">
        <v>8433</v>
      </c>
      <c r="H26">
        <v>7591</v>
      </c>
      <c r="I26">
        <v>7957</v>
      </c>
      <c r="J26">
        <v>8140</v>
      </c>
      <c r="K26">
        <v>582</v>
      </c>
      <c r="N26">
        <v>4007</v>
      </c>
      <c r="O26">
        <v>4007</v>
      </c>
      <c r="P26">
        <v>4007</v>
      </c>
      <c r="Q26">
        <v>4007</v>
      </c>
      <c r="R26">
        <v>4007</v>
      </c>
      <c r="S26">
        <v>4007</v>
      </c>
      <c r="T26">
        <v>4007</v>
      </c>
      <c r="U26">
        <v>4007</v>
      </c>
      <c r="V26">
        <v>4007</v>
      </c>
    </row>
    <row r="27" spans="1:22" x14ac:dyDescent="0.25">
      <c r="A27" t="s">
        <v>58</v>
      </c>
      <c r="B27" t="s">
        <v>60</v>
      </c>
      <c r="C27" s="2">
        <f t="shared" si="3"/>
        <v>9242</v>
      </c>
      <c r="E27">
        <v>680</v>
      </c>
      <c r="F27">
        <v>1738</v>
      </c>
      <c r="G27">
        <v>1964</v>
      </c>
      <c r="H27">
        <v>1582</v>
      </c>
      <c r="I27">
        <v>901</v>
      </c>
      <c r="J27">
        <v>1817</v>
      </c>
      <c r="K27">
        <v>560</v>
      </c>
      <c r="N27">
        <v>7500</v>
      </c>
      <c r="O27">
        <v>7500</v>
      </c>
      <c r="P27">
        <v>7500</v>
      </c>
      <c r="Q27">
        <v>7500</v>
      </c>
      <c r="R27">
        <v>7500</v>
      </c>
      <c r="S27">
        <v>7500</v>
      </c>
      <c r="T27">
        <v>7500</v>
      </c>
      <c r="U27">
        <v>7500</v>
      </c>
      <c r="V27">
        <v>7500</v>
      </c>
    </row>
    <row r="28" spans="1:22" x14ac:dyDescent="0.25">
      <c r="A28" t="s">
        <v>58</v>
      </c>
      <c r="B28" t="s">
        <v>61</v>
      </c>
      <c r="C28" s="2">
        <f t="shared" si="3"/>
        <v>68557</v>
      </c>
      <c r="F28">
        <v>6089</v>
      </c>
      <c r="G28">
        <v>11550</v>
      </c>
      <c r="H28">
        <v>9750</v>
      </c>
      <c r="I28">
        <v>15938</v>
      </c>
      <c r="J28">
        <v>9632</v>
      </c>
      <c r="K28">
        <v>8074</v>
      </c>
      <c r="L28" s="1">
        <v>7524</v>
      </c>
      <c r="M28" t="s">
        <v>153</v>
      </c>
      <c r="N28">
        <v>4609</v>
      </c>
      <c r="O28">
        <v>4609</v>
      </c>
      <c r="P28">
        <v>4609</v>
      </c>
      <c r="Q28">
        <v>4609</v>
      </c>
      <c r="R28">
        <v>4609</v>
      </c>
      <c r="S28">
        <v>4609</v>
      </c>
      <c r="T28">
        <v>4609</v>
      </c>
      <c r="U28">
        <v>4609</v>
      </c>
      <c r="V28">
        <v>4609</v>
      </c>
    </row>
    <row r="29" spans="1:22" x14ac:dyDescent="0.25">
      <c r="A29" t="s">
        <v>62</v>
      </c>
      <c r="B29" t="s">
        <v>63</v>
      </c>
      <c r="C29" s="2">
        <f t="shared" si="3"/>
        <v>1039</v>
      </c>
      <c r="F29">
        <v>526</v>
      </c>
      <c r="G29">
        <v>449</v>
      </c>
      <c r="H29">
        <v>64</v>
      </c>
      <c r="N29">
        <v>3626</v>
      </c>
      <c r="O29">
        <v>3626</v>
      </c>
      <c r="P29">
        <v>3626</v>
      </c>
      <c r="Q29">
        <v>3626</v>
      </c>
      <c r="R29">
        <v>3626</v>
      </c>
      <c r="S29">
        <v>3626</v>
      </c>
      <c r="T29">
        <v>3626</v>
      </c>
      <c r="U29">
        <v>3626</v>
      </c>
      <c r="V29">
        <v>3626</v>
      </c>
    </row>
    <row r="30" spans="1:22" x14ac:dyDescent="0.25">
      <c r="A30" t="s">
        <v>62</v>
      </c>
      <c r="B30" t="s">
        <v>64</v>
      </c>
      <c r="C30" s="2">
        <f t="shared" si="3"/>
        <v>2811</v>
      </c>
      <c r="J30">
        <v>1121</v>
      </c>
      <c r="K30">
        <v>948</v>
      </c>
      <c r="L30" s="1">
        <v>742</v>
      </c>
      <c r="M30" t="s">
        <v>167</v>
      </c>
      <c r="N30">
        <v>7500</v>
      </c>
      <c r="O30">
        <v>7500</v>
      </c>
      <c r="P30">
        <v>7500</v>
      </c>
      <c r="Q30">
        <v>7500</v>
      </c>
      <c r="R30">
        <v>7500</v>
      </c>
      <c r="S30">
        <v>7500</v>
      </c>
      <c r="T30">
        <v>7500</v>
      </c>
      <c r="U30">
        <v>7500</v>
      </c>
      <c r="V30">
        <v>7500</v>
      </c>
    </row>
    <row r="31" spans="1:22" x14ac:dyDescent="0.25">
      <c r="A31" t="s">
        <v>62</v>
      </c>
      <c r="B31" t="s">
        <v>65</v>
      </c>
      <c r="C31" s="2">
        <f t="shared" si="3"/>
        <v>30233</v>
      </c>
      <c r="J31">
        <v>903</v>
      </c>
      <c r="K31">
        <v>18602</v>
      </c>
      <c r="L31" s="1">
        <v>10728</v>
      </c>
      <c r="M31" t="s">
        <v>152</v>
      </c>
      <c r="N31">
        <v>7500</v>
      </c>
      <c r="O31">
        <v>7500</v>
      </c>
      <c r="P31">
        <v>7500</v>
      </c>
      <c r="Q31">
        <v>7500</v>
      </c>
      <c r="R31">
        <v>7500</v>
      </c>
      <c r="S31">
        <v>7500</v>
      </c>
      <c r="T31">
        <v>7500</v>
      </c>
      <c r="U31">
        <v>7500</v>
      </c>
      <c r="V31">
        <v>7500</v>
      </c>
    </row>
    <row r="32" spans="1:22" x14ac:dyDescent="0.25">
      <c r="A32" t="s">
        <v>62</v>
      </c>
      <c r="B32" t="s">
        <v>66</v>
      </c>
      <c r="C32" s="2">
        <f t="shared" si="3"/>
        <v>1069</v>
      </c>
      <c r="E32">
        <v>93</v>
      </c>
      <c r="F32">
        <v>569</v>
      </c>
      <c r="G32">
        <v>407</v>
      </c>
      <c r="N32">
        <v>7500</v>
      </c>
      <c r="O32">
        <v>7500</v>
      </c>
      <c r="P32">
        <v>7500</v>
      </c>
      <c r="Q32">
        <v>7500</v>
      </c>
      <c r="R32">
        <v>7500</v>
      </c>
      <c r="S32">
        <v>7500</v>
      </c>
      <c r="T32">
        <v>7500</v>
      </c>
      <c r="U32">
        <v>7500</v>
      </c>
      <c r="V32">
        <v>7500</v>
      </c>
    </row>
    <row r="33" spans="1:22" x14ac:dyDescent="0.25">
      <c r="A33" t="s">
        <v>67</v>
      </c>
      <c r="B33" t="s">
        <v>68</v>
      </c>
      <c r="C33" s="2">
        <f t="shared" si="3"/>
        <v>1481</v>
      </c>
      <c r="J33">
        <v>432</v>
      </c>
      <c r="K33">
        <v>345</v>
      </c>
      <c r="L33" s="1">
        <v>704</v>
      </c>
      <c r="M33" t="s">
        <v>174</v>
      </c>
      <c r="N33">
        <v>7500</v>
      </c>
      <c r="O33">
        <v>7500</v>
      </c>
      <c r="P33">
        <v>7500</v>
      </c>
      <c r="Q33">
        <v>7500</v>
      </c>
      <c r="R33">
        <v>7500</v>
      </c>
      <c r="S33">
        <v>7500</v>
      </c>
      <c r="T33">
        <v>7500</v>
      </c>
      <c r="U33">
        <v>7500</v>
      </c>
      <c r="V33">
        <v>7500</v>
      </c>
    </row>
    <row r="34" spans="1:22" x14ac:dyDescent="0.25">
      <c r="A34" t="s">
        <v>67</v>
      </c>
      <c r="B34" t="s">
        <v>69</v>
      </c>
      <c r="C34" s="2">
        <f t="shared" si="3"/>
        <v>3211</v>
      </c>
      <c r="K34">
        <v>1590</v>
      </c>
      <c r="L34" s="1">
        <v>1621</v>
      </c>
      <c r="M34" t="s">
        <v>18</v>
      </c>
      <c r="N34">
        <v>4543</v>
      </c>
      <c r="O34">
        <v>4543</v>
      </c>
      <c r="P34">
        <v>4543</v>
      </c>
      <c r="Q34">
        <v>4543</v>
      </c>
      <c r="R34">
        <v>4543</v>
      </c>
      <c r="S34">
        <v>4543</v>
      </c>
      <c r="T34">
        <v>4543</v>
      </c>
      <c r="U34">
        <v>4543</v>
      </c>
      <c r="V34">
        <v>4543</v>
      </c>
    </row>
    <row r="35" spans="1:22" x14ac:dyDescent="0.25">
      <c r="A35" t="s">
        <v>67</v>
      </c>
      <c r="B35" t="s">
        <v>70</v>
      </c>
      <c r="C35" s="2">
        <f t="shared" si="3"/>
        <v>1723</v>
      </c>
      <c r="L35" s="1">
        <v>1723</v>
      </c>
      <c r="M35" t="s">
        <v>164</v>
      </c>
      <c r="N35">
        <v>7500</v>
      </c>
      <c r="O35">
        <v>7500</v>
      </c>
      <c r="P35">
        <v>7500</v>
      </c>
      <c r="Q35">
        <v>7500</v>
      </c>
      <c r="R35">
        <v>7500</v>
      </c>
      <c r="S35">
        <v>7500</v>
      </c>
      <c r="T35">
        <v>7500</v>
      </c>
      <c r="U35">
        <v>7500</v>
      </c>
      <c r="V35">
        <v>7500</v>
      </c>
    </row>
    <row r="36" spans="1:22" x14ac:dyDescent="0.25">
      <c r="A36" t="s">
        <v>67</v>
      </c>
      <c r="B36" t="s">
        <v>71</v>
      </c>
      <c r="C36" s="2">
        <f t="shared" si="3"/>
        <v>6713</v>
      </c>
      <c r="H36">
        <v>160</v>
      </c>
      <c r="I36">
        <v>3095</v>
      </c>
      <c r="J36">
        <v>2535</v>
      </c>
      <c r="K36">
        <v>460</v>
      </c>
      <c r="L36" s="1">
        <v>463</v>
      </c>
      <c r="M36" t="s">
        <v>175</v>
      </c>
      <c r="N36">
        <v>4919</v>
      </c>
      <c r="O36">
        <v>4919</v>
      </c>
      <c r="P36">
        <v>4919</v>
      </c>
      <c r="Q36">
        <v>4919</v>
      </c>
      <c r="R36">
        <v>4919</v>
      </c>
      <c r="S36">
        <v>4919</v>
      </c>
      <c r="T36">
        <v>4919</v>
      </c>
      <c r="U36">
        <v>4919</v>
      </c>
      <c r="V36">
        <v>4919</v>
      </c>
    </row>
    <row r="37" spans="1:22" x14ac:dyDescent="0.25">
      <c r="A37" t="s">
        <v>72</v>
      </c>
      <c r="B37" t="s">
        <v>73</v>
      </c>
      <c r="C37" s="2">
        <f t="shared" si="3"/>
        <v>2987</v>
      </c>
      <c r="K37">
        <v>393</v>
      </c>
      <c r="L37" s="1">
        <v>2594</v>
      </c>
      <c r="M37" t="s">
        <v>137</v>
      </c>
      <c r="N37">
        <v>7500</v>
      </c>
      <c r="O37">
        <v>7500</v>
      </c>
      <c r="P37">
        <v>7500</v>
      </c>
      <c r="Q37">
        <v>7500</v>
      </c>
      <c r="R37">
        <v>7500</v>
      </c>
      <c r="S37">
        <v>7500</v>
      </c>
      <c r="T37">
        <v>7500</v>
      </c>
      <c r="U37">
        <v>7500</v>
      </c>
      <c r="V37">
        <v>7500</v>
      </c>
    </row>
    <row r="38" spans="1:22" x14ac:dyDescent="0.25">
      <c r="A38" t="s">
        <v>74</v>
      </c>
      <c r="B38" t="s">
        <v>75</v>
      </c>
      <c r="C38" s="2">
        <f t="shared" si="3"/>
        <v>1166</v>
      </c>
      <c r="L38" s="1">
        <v>1166</v>
      </c>
      <c r="M38" t="s">
        <v>171</v>
      </c>
      <c r="N38">
        <v>7500</v>
      </c>
      <c r="O38">
        <v>7500</v>
      </c>
      <c r="P38">
        <v>7500</v>
      </c>
      <c r="Q38">
        <v>7500</v>
      </c>
      <c r="R38">
        <v>7500</v>
      </c>
      <c r="S38">
        <v>7500</v>
      </c>
      <c r="T38">
        <v>7500</v>
      </c>
      <c r="U38">
        <v>7500</v>
      </c>
      <c r="V38">
        <v>7500</v>
      </c>
    </row>
    <row r="39" spans="1:22" x14ac:dyDescent="0.25">
      <c r="A39" t="s">
        <v>74</v>
      </c>
      <c r="B39" t="s">
        <v>76</v>
      </c>
      <c r="C39" s="2">
        <f t="shared" si="3"/>
        <v>7270</v>
      </c>
      <c r="K39">
        <v>3389</v>
      </c>
      <c r="L39" s="1">
        <v>3881</v>
      </c>
      <c r="M39" t="s">
        <v>157</v>
      </c>
      <c r="N39">
        <v>4543</v>
      </c>
      <c r="O39">
        <v>4543</v>
      </c>
      <c r="P39">
        <v>4543</v>
      </c>
      <c r="Q39">
        <v>4543</v>
      </c>
      <c r="R39">
        <v>4543</v>
      </c>
      <c r="S39">
        <v>4543</v>
      </c>
      <c r="T39">
        <v>4543</v>
      </c>
      <c r="U39">
        <v>4543</v>
      </c>
      <c r="V39">
        <v>4543</v>
      </c>
    </row>
    <row r="40" spans="1:22" x14ac:dyDescent="0.25">
      <c r="A40" t="s">
        <v>74</v>
      </c>
      <c r="B40" t="s">
        <v>77</v>
      </c>
      <c r="C40" s="2">
        <f t="shared" si="3"/>
        <v>2812</v>
      </c>
      <c r="J40">
        <v>1512</v>
      </c>
      <c r="K40">
        <v>965</v>
      </c>
      <c r="L40" s="1">
        <v>335</v>
      </c>
      <c r="M40" t="s">
        <v>26</v>
      </c>
      <c r="N40">
        <v>4919</v>
      </c>
      <c r="O40">
        <v>4919</v>
      </c>
      <c r="P40">
        <v>4919</v>
      </c>
      <c r="Q40">
        <v>4919</v>
      </c>
      <c r="R40">
        <v>4919</v>
      </c>
      <c r="S40">
        <v>4919</v>
      </c>
      <c r="T40">
        <v>4919</v>
      </c>
      <c r="U40">
        <v>4919</v>
      </c>
      <c r="V40">
        <v>4919</v>
      </c>
    </row>
    <row r="41" spans="1:22" x14ac:dyDescent="0.25">
      <c r="A41" t="s">
        <v>74</v>
      </c>
      <c r="B41" t="s">
        <v>78</v>
      </c>
      <c r="C41" s="2">
        <f t="shared" si="3"/>
        <v>6480</v>
      </c>
      <c r="G41">
        <v>359</v>
      </c>
      <c r="H41">
        <v>1015</v>
      </c>
      <c r="I41">
        <v>1728</v>
      </c>
      <c r="J41">
        <v>2157</v>
      </c>
      <c r="K41">
        <v>1134</v>
      </c>
      <c r="L41" s="1">
        <v>87</v>
      </c>
      <c r="M41" t="s">
        <v>178</v>
      </c>
      <c r="N41">
        <v>7500</v>
      </c>
      <c r="O41">
        <v>7500</v>
      </c>
      <c r="P41">
        <v>7500</v>
      </c>
      <c r="Q41">
        <v>7500</v>
      </c>
      <c r="R41">
        <v>7500</v>
      </c>
      <c r="S41">
        <v>7500</v>
      </c>
      <c r="T41">
        <v>7500</v>
      </c>
      <c r="U41">
        <v>7500</v>
      </c>
      <c r="V41">
        <v>7500</v>
      </c>
    </row>
    <row r="42" spans="1:22" x14ac:dyDescent="0.25">
      <c r="A42" t="s">
        <v>79</v>
      </c>
      <c r="B42" t="s">
        <v>80</v>
      </c>
      <c r="C42" s="2">
        <f t="shared" ref="C42:C67" si="5">SUM(D42:L42)</f>
        <v>1906</v>
      </c>
      <c r="H42">
        <v>1906</v>
      </c>
      <c r="N42">
        <v>7500</v>
      </c>
      <c r="O42">
        <v>7500</v>
      </c>
      <c r="P42">
        <v>7500</v>
      </c>
      <c r="Q42">
        <v>7500</v>
      </c>
      <c r="R42">
        <v>7500</v>
      </c>
      <c r="S42">
        <v>7500</v>
      </c>
      <c r="T42">
        <v>7500</v>
      </c>
      <c r="U42">
        <v>7500</v>
      </c>
      <c r="V42">
        <v>7500</v>
      </c>
    </row>
    <row r="43" spans="1:22" x14ac:dyDescent="0.25">
      <c r="A43" t="s">
        <v>79</v>
      </c>
      <c r="B43" t="s">
        <v>81</v>
      </c>
      <c r="C43" s="2">
        <f t="shared" si="5"/>
        <v>1520</v>
      </c>
      <c r="I43">
        <v>632</v>
      </c>
      <c r="J43">
        <v>744</v>
      </c>
      <c r="K43">
        <v>135</v>
      </c>
      <c r="L43" s="1">
        <v>9</v>
      </c>
      <c r="M43" t="s">
        <v>181</v>
      </c>
      <c r="N43">
        <v>7500</v>
      </c>
      <c r="O43">
        <v>7500</v>
      </c>
      <c r="P43">
        <v>7500</v>
      </c>
      <c r="Q43">
        <v>7500</v>
      </c>
      <c r="R43">
        <v>7500</v>
      </c>
      <c r="S43">
        <v>7500</v>
      </c>
      <c r="T43">
        <v>7500</v>
      </c>
      <c r="U43">
        <v>7500</v>
      </c>
      <c r="V43">
        <v>7500</v>
      </c>
    </row>
    <row r="44" spans="1:22" x14ac:dyDescent="0.25">
      <c r="A44" t="s">
        <v>79</v>
      </c>
      <c r="B44" t="s">
        <v>82</v>
      </c>
      <c r="C44" s="2">
        <f t="shared" si="5"/>
        <v>4881</v>
      </c>
      <c r="I44">
        <v>171</v>
      </c>
      <c r="J44">
        <v>817</v>
      </c>
      <c r="K44">
        <v>1721</v>
      </c>
      <c r="L44" s="1">
        <v>2172</v>
      </c>
      <c r="M44" t="s">
        <v>159</v>
      </c>
      <c r="N44">
        <v>3501</v>
      </c>
      <c r="O44">
        <v>3501</v>
      </c>
      <c r="P44">
        <v>3501</v>
      </c>
      <c r="Q44">
        <v>3501</v>
      </c>
      <c r="R44">
        <v>3501</v>
      </c>
      <c r="S44">
        <v>3501</v>
      </c>
      <c r="T44">
        <v>3501</v>
      </c>
      <c r="U44">
        <v>3501</v>
      </c>
      <c r="V44">
        <v>3501</v>
      </c>
    </row>
    <row r="45" spans="1:22" x14ac:dyDescent="0.25">
      <c r="A45" t="s">
        <v>79</v>
      </c>
      <c r="B45" t="s">
        <v>83</v>
      </c>
      <c r="C45" s="2">
        <f t="shared" si="5"/>
        <v>3026</v>
      </c>
      <c r="K45">
        <v>567</v>
      </c>
      <c r="L45" s="1">
        <v>2459</v>
      </c>
      <c r="M45" t="s">
        <v>158</v>
      </c>
      <c r="N45">
        <v>4460</v>
      </c>
      <c r="O45">
        <v>4460</v>
      </c>
      <c r="P45">
        <v>4460</v>
      </c>
      <c r="Q45">
        <v>4460</v>
      </c>
      <c r="R45">
        <v>4460</v>
      </c>
      <c r="S45">
        <v>4460</v>
      </c>
      <c r="T45">
        <v>4460</v>
      </c>
      <c r="U45">
        <v>4460</v>
      </c>
      <c r="V45">
        <v>4460</v>
      </c>
    </row>
    <row r="46" spans="1:22" x14ac:dyDescent="0.25">
      <c r="A46" t="s">
        <v>79</v>
      </c>
      <c r="B46" t="s">
        <v>84</v>
      </c>
      <c r="C46" s="2">
        <f t="shared" si="5"/>
        <v>3169</v>
      </c>
      <c r="I46">
        <v>231</v>
      </c>
      <c r="J46">
        <v>463</v>
      </c>
      <c r="K46">
        <v>966</v>
      </c>
      <c r="L46" s="1">
        <v>1509</v>
      </c>
      <c r="M46" t="s">
        <v>162</v>
      </c>
      <c r="N46">
        <v>4460</v>
      </c>
      <c r="O46">
        <v>4460</v>
      </c>
      <c r="P46">
        <v>4460</v>
      </c>
      <c r="Q46">
        <v>4460</v>
      </c>
      <c r="R46">
        <v>4460</v>
      </c>
      <c r="S46">
        <v>4460</v>
      </c>
      <c r="T46">
        <v>4460</v>
      </c>
      <c r="U46">
        <v>4460</v>
      </c>
      <c r="V46">
        <v>4460</v>
      </c>
    </row>
    <row r="47" spans="1:22" x14ac:dyDescent="0.25">
      <c r="A47" t="s">
        <v>79</v>
      </c>
      <c r="B47" t="s">
        <v>85</v>
      </c>
      <c r="C47" s="2">
        <f t="shared" si="5"/>
        <v>1683</v>
      </c>
      <c r="I47">
        <v>550</v>
      </c>
      <c r="J47">
        <v>666</v>
      </c>
      <c r="K47">
        <v>96</v>
      </c>
      <c r="L47" s="1">
        <v>371</v>
      </c>
      <c r="M47" t="s">
        <v>176</v>
      </c>
      <c r="N47">
        <v>4460</v>
      </c>
      <c r="O47">
        <v>4460</v>
      </c>
      <c r="P47">
        <v>4460</v>
      </c>
      <c r="Q47">
        <v>4460</v>
      </c>
      <c r="R47">
        <v>4460</v>
      </c>
      <c r="S47">
        <v>4460</v>
      </c>
      <c r="T47">
        <v>4460</v>
      </c>
      <c r="U47">
        <v>4460</v>
      </c>
      <c r="V47">
        <v>4460</v>
      </c>
    </row>
    <row r="48" spans="1:22" x14ac:dyDescent="0.25">
      <c r="A48" t="s">
        <v>86</v>
      </c>
      <c r="B48" t="s">
        <v>87</v>
      </c>
      <c r="C48" s="2">
        <f t="shared" si="5"/>
        <v>2563</v>
      </c>
      <c r="J48">
        <v>475</v>
      </c>
      <c r="K48">
        <v>1564</v>
      </c>
      <c r="L48" s="1">
        <v>524</v>
      </c>
      <c r="M48" t="s">
        <v>169</v>
      </c>
      <c r="N48">
        <v>4000</v>
      </c>
      <c r="O48">
        <v>4000</v>
      </c>
      <c r="P48">
        <v>4000</v>
      </c>
      <c r="Q48">
        <v>4000</v>
      </c>
      <c r="R48">
        <v>4000</v>
      </c>
      <c r="S48">
        <v>4000</v>
      </c>
      <c r="T48">
        <v>4000</v>
      </c>
      <c r="U48">
        <v>4000</v>
      </c>
      <c r="V48">
        <v>4000</v>
      </c>
    </row>
    <row r="49" spans="1:22" x14ac:dyDescent="0.25">
      <c r="A49" t="s">
        <v>88</v>
      </c>
      <c r="B49" t="s">
        <v>89</v>
      </c>
      <c r="C49" s="2">
        <f t="shared" si="5"/>
        <v>7075</v>
      </c>
      <c r="J49">
        <v>99</v>
      </c>
      <c r="K49">
        <v>4166</v>
      </c>
      <c r="L49" s="1">
        <v>2810</v>
      </c>
      <c r="M49" t="s">
        <v>7</v>
      </c>
      <c r="N49">
        <v>5836</v>
      </c>
      <c r="O49">
        <v>5836</v>
      </c>
      <c r="P49">
        <v>5836</v>
      </c>
      <c r="Q49">
        <v>5836</v>
      </c>
      <c r="R49">
        <v>5836</v>
      </c>
      <c r="S49">
        <v>5836</v>
      </c>
      <c r="T49">
        <v>5836</v>
      </c>
      <c r="U49">
        <v>5836</v>
      </c>
      <c r="V49">
        <v>5836</v>
      </c>
    </row>
    <row r="50" spans="1:22" x14ac:dyDescent="0.25">
      <c r="A50" t="s">
        <v>88</v>
      </c>
      <c r="B50" t="s">
        <v>90</v>
      </c>
      <c r="C50" s="2">
        <f t="shared" si="5"/>
        <v>2108</v>
      </c>
      <c r="D50">
        <v>80</v>
      </c>
      <c r="E50">
        <v>588</v>
      </c>
      <c r="F50">
        <v>1029</v>
      </c>
      <c r="G50">
        <v>196</v>
      </c>
      <c r="H50">
        <v>115</v>
      </c>
      <c r="I50">
        <v>94</v>
      </c>
      <c r="J50">
        <v>6</v>
      </c>
      <c r="N50">
        <v>7500</v>
      </c>
      <c r="O50">
        <v>7500</v>
      </c>
      <c r="P50">
        <v>7500</v>
      </c>
      <c r="Q50">
        <v>7500</v>
      </c>
      <c r="R50">
        <v>7500</v>
      </c>
      <c r="S50">
        <v>7500</v>
      </c>
      <c r="T50">
        <v>7500</v>
      </c>
      <c r="U50">
        <v>7500</v>
      </c>
      <c r="V50">
        <v>7500</v>
      </c>
    </row>
    <row r="51" spans="1:22" x14ac:dyDescent="0.25">
      <c r="A51" t="s">
        <v>91</v>
      </c>
      <c r="B51" t="s">
        <v>92</v>
      </c>
      <c r="C51" s="2">
        <f t="shared" si="5"/>
        <v>141888</v>
      </c>
      <c r="D51">
        <v>9674</v>
      </c>
      <c r="E51">
        <v>9819</v>
      </c>
      <c r="F51">
        <v>22610</v>
      </c>
      <c r="G51">
        <v>30200</v>
      </c>
      <c r="H51">
        <v>17269</v>
      </c>
      <c r="I51">
        <v>14006</v>
      </c>
      <c r="J51">
        <v>11230</v>
      </c>
      <c r="K51">
        <v>14715</v>
      </c>
      <c r="L51" s="1">
        <v>12365</v>
      </c>
      <c r="M51" t="s">
        <v>132</v>
      </c>
      <c r="N51">
        <v>7500</v>
      </c>
      <c r="O51">
        <v>7500</v>
      </c>
      <c r="P51">
        <v>7500</v>
      </c>
      <c r="Q51">
        <v>7500</v>
      </c>
      <c r="R51">
        <v>7500</v>
      </c>
      <c r="S51">
        <v>7500</v>
      </c>
      <c r="T51">
        <v>7500</v>
      </c>
      <c r="U51">
        <v>7500</v>
      </c>
      <c r="V51">
        <v>7500</v>
      </c>
    </row>
    <row r="52" spans="1:22" x14ac:dyDescent="0.25">
      <c r="A52" t="s">
        <v>93</v>
      </c>
      <c r="B52" t="s">
        <v>94</v>
      </c>
      <c r="C52" s="2">
        <f t="shared" si="5"/>
        <v>977</v>
      </c>
      <c r="G52">
        <v>774</v>
      </c>
      <c r="H52">
        <v>203</v>
      </c>
      <c r="N52">
        <v>3667</v>
      </c>
      <c r="O52">
        <v>3667</v>
      </c>
      <c r="P52">
        <v>3667</v>
      </c>
      <c r="Q52">
        <v>3667</v>
      </c>
      <c r="R52">
        <v>3667</v>
      </c>
      <c r="S52">
        <v>3667</v>
      </c>
      <c r="T52">
        <v>3667</v>
      </c>
      <c r="U52">
        <v>3667</v>
      </c>
      <c r="V52">
        <v>3667</v>
      </c>
    </row>
    <row r="53" spans="1:22" x14ac:dyDescent="0.25">
      <c r="A53" t="s">
        <v>93</v>
      </c>
      <c r="B53" t="s">
        <v>95</v>
      </c>
      <c r="C53" s="2">
        <f t="shared" si="5"/>
        <v>7050</v>
      </c>
      <c r="G53">
        <v>100</v>
      </c>
      <c r="H53">
        <v>1103</v>
      </c>
      <c r="I53">
        <v>2111</v>
      </c>
      <c r="J53">
        <v>1574</v>
      </c>
      <c r="K53">
        <v>1022</v>
      </c>
      <c r="L53" s="1">
        <v>1140</v>
      </c>
      <c r="M53" t="s">
        <v>165</v>
      </c>
      <c r="N53">
        <v>5336</v>
      </c>
      <c r="O53">
        <v>5336</v>
      </c>
      <c r="P53">
        <v>5336</v>
      </c>
      <c r="Q53">
        <v>5336</v>
      </c>
      <c r="R53">
        <v>5336</v>
      </c>
      <c r="S53">
        <v>5336</v>
      </c>
      <c r="T53">
        <v>5336</v>
      </c>
      <c r="U53">
        <v>5336</v>
      </c>
      <c r="V53">
        <v>5336</v>
      </c>
    </row>
    <row r="54" spans="1:22" x14ac:dyDescent="0.25">
      <c r="A54" t="s">
        <v>93</v>
      </c>
      <c r="B54" t="s">
        <v>96</v>
      </c>
      <c r="C54" s="2">
        <f t="shared" si="5"/>
        <v>5879</v>
      </c>
      <c r="F54">
        <v>86</v>
      </c>
      <c r="G54">
        <v>879</v>
      </c>
      <c r="H54">
        <v>407</v>
      </c>
      <c r="I54">
        <v>393</v>
      </c>
      <c r="J54">
        <v>18</v>
      </c>
      <c r="K54">
        <v>2036</v>
      </c>
      <c r="L54" s="1">
        <v>2060</v>
      </c>
      <c r="M54" t="s">
        <v>160</v>
      </c>
      <c r="N54">
        <v>4752</v>
      </c>
      <c r="O54">
        <v>4752</v>
      </c>
      <c r="P54">
        <v>4752</v>
      </c>
      <c r="Q54">
        <v>4752</v>
      </c>
      <c r="R54">
        <v>4752</v>
      </c>
      <c r="S54">
        <v>4752</v>
      </c>
      <c r="T54">
        <v>4752</v>
      </c>
      <c r="U54">
        <v>4752</v>
      </c>
      <c r="V54">
        <v>4752</v>
      </c>
    </row>
    <row r="55" spans="1:22" x14ac:dyDescent="0.25">
      <c r="A55" t="s">
        <v>93</v>
      </c>
      <c r="B55" t="s">
        <v>182</v>
      </c>
      <c r="C55" s="2">
        <f t="shared" si="5"/>
        <v>130</v>
      </c>
      <c r="L55" s="1">
        <v>130</v>
      </c>
      <c r="M55" t="s">
        <v>145</v>
      </c>
      <c r="N55">
        <v>7500</v>
      </c>
      <c r="O55">
        <v>7500</v>
      </c>
      <c r="P55">
        <v>7500</v>
      </c>
      <c r="Q55">
        <v>7500</v>
      </c>
      <c r="R55">
        <v>7500</v>
      </c>
      <c r="S55">
        <v>7500</v>
      </c>
      <c r="T55">
        <v>7500</v>
      </c>
      <c r="U55">
        <v>7500</v>
      </c>
      <c r="V55">
        <v>7500</v>
      </c>
    </row>
    <row r="56" spans="1:22" x14ac:dyDescent="0.25">
      <c r="A56" t="s">
        <v>113</v>
      </c>
      <c r="B56" t="s">
        <v>114</v>
      </c>
      <c r="C56" s="2">
        <f t="shared" si="5"/>
        <v>8004</v>
      </c>
      <c r="F56">
        <v>923</v>
      </c>
      <c r="G56">
        <v>2594</v>
      </c>
      <c r="H56">
        <v>1387</v>
      </c>
      <c r="I56">
        <v>657</v>
      </c>
      <c r="J56">
        <v>544</v>
      </c>
      <c r="K56">
        <v>1219</v>
      </c>
      <c r="L56" s="1">
        <v>680</v>
      </c>
      <c r="M56" t="s">
        <v>140</v>
      </c>
      <c r="N56">
        <v>7500</v>
      </c>
      <c r="O56">
        <v>7500</v>
      </c>
      <c r="P56">
        <v>7500</v>
      </c>
      <c r="Q56">
        <v>7500</v>
      </c>
      <c r="R56">
        <v>7500</v>
      </c>
      <c r="S56">
        <v>7500</v>
      </c>
      <c r="T56">
        <v>7500</v>
      </c>
      <c r="U56">
        <v>7500</v>
      </c>
      <c r="V56">
        <v>7500</v>
      </c>
    </row>
    <row r="57" spans="1:22" x14ac:dyDescent="0.25">
      <c r="A57" t="s">
        <v>97</v>
      </c>
      <c r="B57" t="s">
        <v>98</v>
      </c>
      <c r="C57" s="2">
        <f t="shared" si="5"/>
        <v>970</v>
      </c>
      <c r="L57" s="1">
        <v>970</v>
      </c>
      <c r="M57" t="s">
        <v>168</v>
      </c>
      <c r="N57">
        <v>4502</v>
      </c>
      <c r="O57">
        <v>4502</v>
      </c>
      <c r="P57">
        <v>4502</v>
      </c>
      <c r="Q57">
        <v>4502</v>
      </c>
      <c r="R57">
        <v>4502</v>
      </c>
      <c r="S57">
        <v>4502</v>
      </c>
      <c r="T57">
        <v>4502</v>
      </c>
      <c r="U57">
        <v>4502</v>
      </c>
      <c r="V57">
        <v>4502</v>
      </c>
    </row>
    <row r="58" spans="1:22" x14ac:dyDescent="0.25">
      <c r="A58" t="s">
        <v>99</v>
      </c>
      <c r="B58" t="s">
        <v>100</v>
      </c>
      <c r="C58" s="2">
        <f t="shared" si="5"/>
        <v>300471</v>
      </c>
      <c r="J58">
        <v>1764</v>
      </c>
      <c r="K58">
        <v>139782</v>
      </c>
      <c r="L58" s="1">
        <v>158925</v>
      </c>
      <c r="M58" t="s">
        <v>147</v>
      </c>
      <c r="N58">
        <v>7500</v>
      </c>
      <c r="O58">
        <v>7500</v>
      </c>
      <c r="P58">
        <v>7500</v>
      </c>
      <c r="Q58">
        <v>7500</v>
      </c>
      <c r="R58">
        <v>7500</v>
      </c>
      <c r="S58">
        <v>7500</v>
      </c>
      <c r="T58">
        <v>7500</v>
      </c>
      <c r="U58">
        <v>7500</v>
      </c>
      <c r="V58" s="12">
        <f>AVERAGE(3750,1875)</f>
        <v>2812.5</v>
      </c>
    </row>
    <row r="59" spans="1:22" x14ac:dyDescent="0.25">
      <c r="A59" t="s">
        <v>99</v>
      </c>
      <c r="B59" t="s">
        <v>101</v>
      </c>
      <c r="C59" s="2">
        <f t="shared" si="5"/>
        <v>157992</v>
      </c>
      <c r="E59">
        <v>2650</v>
      </c>
      <c r="F59">
        <v>17650</v>
      </c>
      <c r="G59">
        <v>16689</v>
      </c>
      <c r="H59">
        <v>25202</v>
      </c>
      <c r="I59">
        <v>28896</v>
      </c>
      <c r="J59">
        <v>27060</v>
      </c>
      <c r="K59">
        <v>25745</v>
      </c>
      <c r="L59" s="1">
        <v>14100</v>
      </c>
      <c r="M59" t="s">
        <v>151</v>
      </c>
      <c r="N59">
        <v>7500</v>
      </c>
      <c r="O59">
        <v>7500</v>
      </c>
      <c r="P59">
        <v>7500</v>
      </c>
      <c r="Q59">
        <v>7500</v>
      </c>
      <c r="R59">
        <v>7500</v>
      </c>
      <c r="S59">
        <v>7500</v>
      </c>
      <c r="T59">
        <v>7500</v>
      </c>
      <c r="U59">
        <v>7500</v>
      </c>
      <c r="V59" s="12">
        <f t="shared" ref="V59:V60" si="6">AVERAGE(3750,1875)</f>
        <v>2812.5</v>
      </c>
    </row>
    <row r="60" spans="1:22" x14ac:dyDescent="0.25">
      <c r="A60" t="s">
        <v>99</v>
      </c>
      <c r="B60" t="s">
        <v>102</v>
      </c>
      <c r="C60" s="2">
        <f t="shared" si="5"/>
        <v>85077</v>
      </c>
      <c r="H60">
        <v>214</v>
      </c>
      <c r="I60">
        <v>18223</v>
      </c>
      <c r="J60">
        <v>21315</v>
      </c>
      <c r="K60">
        <v>26100</v>
      </c>
      <c r="L60" s="1">
        <v>19225</v>
      </c>
      <c r="M60" t="s">
        <v>149</v>
      </c>
      <c r="N60">
        <v>7500</v>
      </c>
      <c r="O60">
        <v>7500</v>
      </c>
      <c r="P60">
        <v>7500</v>
      </c>
      <c r="Q60">
        <v>7500</v>
      </c>
      <c r="R60">
        <v>7500</v>
      </c>
      <c r="S60">
        <v>7500</v>
      </c>
      <c r="T60">
        <v>7500</v>
      </c>
      <c r="U60">
        <v>7500</v>
      </c>
      <c r="V60" s="12">
        <f t="shared" si="6"/>
        <v>2812.5</v>
      </c>
    </row>
    <row r="61" spans="1:22" x14ac:dyDescent="0.25">
      <c r="A61" t="s">
        <v>103</v>
      </c>
      <c r="B61" t="s">
        <v>104</v>
      </c>
      <c r="C61" s="2">
        <f t="shared" si="5"/>
        <v>42345</v>
      </c>
      <c r="E61">
        <v>12750</v>
      </c>
      <c r="F61">
        <v>12088</v>
      </c>
      <c r="G61">
        <v>13264</v>
      </c>
      <c r="H61">
        <v>4191</v>
      </c>
      <c r="I61">
        <v>52</v>
      </c>
      <c r="N61">
        <v>2500</v>
      </c>
      <c r="O61">
        <v>2500</v>
      </c>
      <c r="P61">
        <v>2500</v>
      </c>
      <c r="Q61">
        <v>2500</v>
      </c>
      <c r="R61">
        <v>2500</v>
      </c>
      <c r="S61">
        <v>2500</v>
      </c>
      <c r="T61">
        <v>2500</v>
      </c>
      <c r="U61">
        <v>2500</v>
      </c>
      <c r="V61">
        <v>2500</v>
      </c>
    </row>
    <row r="62" spans="1:22" x14ac:dyDescent="0.25">
      <c r="A62" t="s">
        <v>103</v>
      </c>
      <c r="B62" t="s">
        <v>105</v>
      </c>
      <c r="C62" s="2">
        <f t="shared" si="5"/>
        <v>74583</v>
      </c>
      <c r="I62">
        <v>2422</v>
      </c>
      <c r="J62">
        <v>20936</v>
      </c>
      <c r="K62">
        <v>27595</v>
      </c>
      <c r="L62" s="1">
        <v>23630</v>
      </c>
      <c r="M62" t="s">
        <v>148</v>
      </c>
      <c r="N62">
        <v>4502</v>
      </c>
      <c r="O62">
        <v>4502</v>
      </c>
      <c r="P62">
        <v>4502</v>
      </c>
      <c r="Q62">
        <v>4502</v>
      </c>
      <c r="R62">
        <v>4502</v>
      </c>
      <c r="S62">
        <v>4502</v>
      </c>
      <c r="T62">
        <v>4502</v>
      </c>
      <c r="U62">
        <v>4502</v>
      </c>
      <c r="V62">
        <v>4502</v>
      </c>
    </row>
    <row r="63" spans="1:22" x14ac:dyDescent="0.25">
      <c r="A63" t="s">
        <v>103</v>
      </c>
      <c r="B63" t="s">
        <v>106</v>
      </c>
      <c r="C63" s="2">
        <f t="shared" si="5"/>
        <v>2472</v>
      </c>
      <c r="E63">
        <v>192</v>
      </c>
      <c r="F63">
        <v>1096</v>
      </c>
      <c r="G63">
        <v>1184</v>
      </c>
      <c r="N63">
        <v>7500</v>
      </c>
      <c r="O63">
        <v>7500</v>
      </c>
      <c r="P63">
        <v>7500</v>
      </c>
      <c r="Q63">
        <v>7500</v>
      </c>
      <c r="R63">
        <v>7500</v>
      </c>
      <c r="S63">
        <v>7500</v>
      </c>
      <c r="T63">
        <v>7500</v>
      </c>
      <c r="U63">
        <v>7500</v>
      </c>
      <c r="V63">
        <v>7500</v>
      </c>
    </row>
    <row r="64" spans="1:22" x14ac:dyDescent="0.25">
      <c r="A64" t="s">
        <v>107</v>
      </c>
      <c r="B64" t="s">
        <v>108</v>
      </c>
      <c r="C64" s="2">
        <f t="shared" si="5"/>
        <v>18277</v>
      </c>
      <c r="G64">
        <v>357</v>
      </c>
      <c r="H64">
        <v>4232</v>
      </c>
      <c r="I64">
        <v>3937</v>
      </c>
      <c r="J64">
        <v>3534</v>
      </c>
      <c r="K64">
        <v>1354</v>
      </c>
      <c r="L64" s="1">
        <v>4863</v>
      </c>
      <c r="M64" t="s">
        <v>136</v>
      </c>
      <c r="N64">
        <v>7500</v>
      </c>
      <c r="O64">
        <v>7500</v>
      </c>
      <c r="P64">
        <v>7500</v>
      </c>
      <c r="Q64">
        <v>7500</v>
      </c>
      <c r="R64">
        <v>7500</v>
      </c>
      <c r="S64">
        <v>7500</v>
      </c>
      <c r="T64">
        <v>7500</v>
      </c>
      <c r="U64">
        <v>7500</v>
      </c>
      <c r="V64">
        <v>7500</v>
      </c>
    </row>
    <row r="65" spans="1:22" x14ac:dyDescent="0.25">
      <c r="A65" t="s">
        <v>109</v>
      </c>
      <c r="B65" t="s">
        <v>110</v>
      </c>
      <c r="C65" s="2">
        <f t="shared" si="5"/>
        <v>3025</v>
      </c>
      <c r="I65">
        <v>2015</v>
      </c>
      <c r="J65">
        <v>117</v>
      </c>
      <c r="K65">
        <v>437</v>
      </c>
      <c r="L65" s="1">
        <v>456</v>
      </c>
      <c r="M65" t="s">
        <v>173</v>
      </c>
      <c r="N65">
        <v>5002</v>
      </c>
      <c r="O65">
        <v>5002</v>
      </c>
      <c r="P65">
        <v>5002</v>
      </c>
      <c r="Q65">
        <v>5002</v>
      </c>
      <c r="R65">
        <v>5002</v>
      </c>
      <c r="S65">
        <v>5002</v>
      </c>
      <c r="T65">
        <v>5002</v>
      </c>
      <c r="U65">
        <v>5002</v>
      </c>
      <c r="V65">
        <v>5002</v>
      </c>
    </row>
    <row r="66" spans="1:22" x14ac:dyDescent="0.25">
      <c r="A66" t="s">
        <v>109</v>
      </c>
      <c r="B66" t="s">
        <v>111</v>
      </c>
      <c r="C66" s="2">
        <f t="shared" si="5"/>
        <v>4401</v>
      </c>
      <c r="J66">
        <v>531</v>
      </c>
      <c r="K66">
        <v>2267</v>
      </c>
      <c r="L66" s="1">
        <v>1603</v>
      </c>
      <c r="M66" t="s">
        <v>163</v>
      </c>
      <c r="N66">
        <v>5002</v>
      </c>
      <c r="O66">
        <v>5002</v>
      </c>
      <c r="P66">
        <v>5002</v>
      </c>
      <c r="Q66">
        <v>5002</v>
      </c>
      <c r="R66">
        <v>5002</v>
      </c>
      <c r="S66">
        <v>5002</v>
      </c>
      <c r="T66">
        <v>5002</v>
      </c>
      <c r="U66">
        <v>5002</v>
      </c>
      <c r="V66">
        <v>5002</v>
      </c>
    </row>
    <row r="67" spans="1:22" x14ac:dyDescent="0.25">
      <c r="A67" t="s">
        <v>109</v>
      </c>
      <c r="B67" t="s">
        <v>112</v>
      </c>
      <c r="C67" s="2">
        <f t="shared" si="5"/>
        <v>5341</v>
      </c>
      <c r="H67">
        <v>86</v>
      </c>
      <c r="J67">
        <v>2196</v>
      </c>
      <c r="K67">
        <v>1387</v>
      </c>
      <c r="L67" s="1">
        <v>1672</v>
      </c>
      <c r="M67" t="s">
        <v>161</v>
      </c>
      <c r="N67">
        <v>5002</v>
      </c>
      <c r="O67">
        <v>5002</v>
      </c>
      <c r="P67">
        <v>5002</v>
      </c>
      <c r="Q67">
        <v>5002</v>
      </c>
      <c r="R67">
        <v>5002</v>
      </c>
      <c r="S67">
        <v>5002</v>
      </c>
      <c r="T67">
        <v>5002</v>
      </c>
      <c r="U67">
        <v>5002</v>
      </c>
      <c r="V67">
        <v>5002</v>
      </c>
    </row>
  </sheetData>
  <mergeCells count="2">
    <mergeCell ref="D9:K9"/>
    <mergeCell ref="N9:V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F056A-FB76-43D5-BDEE-9747BE552C0D}">
  <dimension ref="A3:U76"/>
  <sheetViews>
    <sheetView workbookViewId="0">
      <selection activeCell="J54" sqref="J54"/>
    </sheetView>
  </sheetViews>
  <sheetFormatPr defaultRowHeight="15.75" x14ac:dyDescent="0.25"/>
  <cols>
    <col min="1" max="1" width="12.375" bestFit="1" customWidth="1"/>
    <col min="2" max="11" width="11.375" bestFit="1" customWidth="1"/>
    <col min="12" max="12" width="12" customWidth="1"/>
    <col min="13" max="13" width="11.125" bestFit="1" customWidth="1"/>
    <col min="14" max="19" width="12.125" bestFit="1" customWidth="1"/>
    <col min="20" max="21" width="13.25" bestFit="1" customWidth="1"/>
  </cols>
  <sheetData>
    <row r="3" spans="1:12" x14ac:dyDescent="0.25">
      <c r="A3" s="3" t="s">
        <v>118</v>
      </c>
      <c r="B3" t="s">
        <v>183</v>
      </c>
      <c r="C3" t="s">
        <v>184</v>
      </c>
      <c r="D3" t="s">
        <v>185</v>
      </c>
      <c r="E3" t="s">
        <v>186</v>
      </c>
      <c r="F3" t="s">
        <v>187</v>
      </c>
      <c r="G3" t="s">
        <v>188</v>
      </c>
      <c r="H3" t="s">
        <v>189</v>
      </c>
      <c r="I3" t="s">
        <v>190</v>
      </c>
      <c r="J3" t="s">
        <v>191</v>
      </c>
    </row>
    <row r="4" spans="1:12" x14ac:dyDescent="0.25">
      <c r="A4" s="4" t="s">
        <v>47</v>
      </c>
      <c r="B4" s="5"/>
      <c r="C4" s="5"/>
      <c r="D4" s="5">
        <v>6</v>
      </c>
      <c r="E4" s="5">
        <v>1310</v>
      </c>
      <c r="F4" s="5">
        <v>1024</v>
      </c>
      <c r="G4" s="5">
        <v>534</v>
      </c>
      <c r="H4" s="5">
        <v>224</v>
      </c>
      <c r="I4" s="5">
        <v>231</v>
      </c>
      <c r="J4" s="5">
        <v>24</v>
      </c>
      <c r="L4" s="4"/>
    </row>
    <row r="5" spans="1:12" x14ac:dyDescent="0.25">
      <c r="A5" s="4" t="s">
        <v>86</v>
      </c>
      <c r="B5" s="5"/>
      <c r="C5" s="5"/>
      <c r="D5" s="5"/>
      <c r="E5" s="5"/>
      <c r="F5" s="5"/>
      <c r="G5" s="5"/>
      <c r="H5" s="5">
        <v>475</v>
      </c>
      <c r="I5" s="5">
        <v>1564</v>
      </c>
      <c r="J5" s="5">
        <v>524</v>
      </c>
      <c r="L5" s="4"/>
    </row>
    <row r="6" spans="1:12" x14ac:dyDescent="0.25">
      <c r="A6" s="4" t="s">
        <v>56</v>
      </c>
      <c r="B6" s="5"/>
      <c r="C6" s="5"/>
      <c r="D6" s="5">
        <v>2310</v>
      </c>
      <c r="E6" s="5">
        <v>5132</v>
      </c>
      <c r="F6" s="5">
        <v>6194</v>
      </c>
      <c r="G6" s="5">
        <v>5330</v>
      </c>
      <c r="H6" s="5">
        <v>5380</v>
      </c>
      <c r="I6" s="5">
        <v>2250</v>
      </c>
      <c r="J6" s="5">
        <v>615</v>
      </c>
      <c r="L6" s="4"/>
    </row>
    <row r="7" spans="1:12" x14ac:dyDescent="0.25">
      <c r="A7" s="4" t="s">
        <v>113</v>
      </c>
      <c r="B7" s="5"/>
      <c r="C7" s="5"/>
      <c r="D7" s="5">
        <v>923</v>
      </c>
      <c r="E7" s="5">
        <v>2594</v>
      </c>
      <c r="F7" s="5">
        <v>1387</v>
      </c>
      <c r="G7" s="5">
        <v>657</v>
      </c>
      <c r="H7" s="5">
        <v>544</v>
      </c>
      <c r="I7" s="5">
        <v>1219</v>
      </c>
      <c r="J7" s="5">
        <v>680</v>
      </c>
      <c r="L7" s="4"/>
    </row>
    <row r="8" spans="1:12" x14ac:dyDescent="0.25">
      <c r="A8" s="4" t="s">
        <v>97</v>
      </c>
      <c r="B8" s="5"/>
      <c r="C8" s="5"/>
      <c r="D8" s="5"/>
      <c r="E8" s="5"/>
      <c r="F8" s="5"/>
      <c r="G8" s="5"/>
      <c r="H8" s="5"/>
      <c r="I8" s="5"/>
      <c r="J8" s="5">
        <v>970</v>
      </c>
      <c r="L8" s="4"/>
    </row>
    <row r="9" spans="1:12" x14ac:dyDescent="0.25">
      <c r="A9" s="4" t="s">
        <v>72</v>
      </c>
      <c r="B9" s="5"/>
      <c r="C9" s="5"/>
      <c r="D9" s="5"/>
      <c r="E9" s="5"/>
      <c r="F9" s="5"/>
      <c r="G9" s="5"/>
      <c r="H9" s="5"/>
      <c r="I9" s="5">
        <v>393</v>
      </c>
      <c r="J9" s="5">
        <v>2594</v>
      </c>
      <c r="L9" s="4"/>
    </row>
    <row r="10" spans="1:12" x14ac:dyDescent="0.25">
      <c r="A10" s="4" t="s">
        <v>88</v>
      </c>
      <c r="B10" s="5">
        <v>80</v>
      </c>
      <c r="C10" s="5">
        <v>588</v>
      </c>
      <c r="D10" s="5">
        <v>1029</v>
      </c>
      <c r="E10" s="5">
        <v>196</v>
      </c>
      <c r="F10" s="5">
        <v>115</v>
      </c>
      <c r="G10" s="5">
        <v>94</v>
      </c>
      <c r="H10" s="5">
        <v>105</v>
      </c>
      <c r="I10" s="5">
        <v>4166</v>
      </c>
      <c r="J10" s="5">
        <v>2810</v>
      </c>
      <c r="L10" s="4"/>
    </row>
    <row r="11" spans="1:12" x14ac:dyDescent="0.25">
      <c r="A11" s="4" t="s">
        <v>93</v>
      </c>
      <c r="B11" s="5"/>
      <c r="C11" s="5"/>
      <c r="D11" s="5">
        <v>86</v>
      </c>
      <c r="E11" s="5">
        <v>1753</v>
      </c>
      <c r="F11" s="5">
        <v>1713</v>
      </c>
      <c r="G11" s="5">
        <v>2504</v>
      </c>
      <c r="H11" s="5">
        <v>1592</v>
      </c>
      <c r="I11" s="5">
        <v>3058</v>
      </c>
      <c r="J11" s="5">
        <v>3330</v>
      </c>
      <c r="L11" s="4"/>
    </row>
    <row r="12" spans="1:12" x14ac:dyDescent="0.25">
      <c r="A12" s="4" t="s">
        <v>109</v>
      </c>
      <c r="B12" s="5"/>
      <c r="C12" s="5"/>
      <c r="D12" s="5"/>
      <c r="E12" s="5"/>
      <c r="F12" s="5">
        <v>86</v>
      </c>
      <c r="G12" s="5">
        <v>2015</v>
      </c>
      <c r="H12" s="5">
        <v>2844</v>
      </c>
      <c r="I12" s="5">
        <v>4091</v>
      </c>
      <c r="J12" s="5">
        <v>3731</v>
      </c>
      <c r="L12" s="4"/>
    </row>
    <row r="13" spans="1:12" x14ac:dyDescent="0.25">
      <c r="A13" s="4" t="s">
        <v>67</v>
      </c>
      <c r="B13" s="5"/>
      <c r="C13" s="5"/>
      <c r="D13" s="5"/>
      <c r="E13" s="5"/>
      <c r="F13" s="5">
        <v>160</v>
      </c>
      <c r="G13" s="5">
        <v>3095</v>
      </c>
      <c r="H13" s="5">
        <v>2967</v>
      </c>
      <c r="I13" s="5">
        <v>2395</v>
      </c>
      <c r="J13" s="5">
        <v>4511</v>
      </c>
      <c r="L13" s="4"/>
    </row>
    <row r="14" spans="1:12" x14ac:dyDescent="0.25">
      <c r="A14" s="4" t="s">
        <v>107</v>
      </c>
      <c r="B14" s="5"/>
      <c r="C14" s="5"/>
      <c r="D14" s="5"/>
      <c r="E14" s="5">
        <v>357</v>
      </c>
      <c r="F14" s="5">
        <v>4232</v>
      </c>
      <c r="G14" s="5">
        <v>3937</v>
      </c>
      <c r="H14" s="5">
        <v>3534</v>
      </c>
      <c r="I14" s="5">
        <v>1354</v>
      </c>
      <c r="J14" s="5">
        <v>4863</v>
      </c>
      <c r="L14" s="4"/>
    </row>
    <row r="15" spans="1:12" x14ac:dyDescent="0.25">
      <c r="A15" s="4" t="s">
        <v>74</v>
      </c>
      <c r="B15" s="5"/>
      <c r="C15" s="5"/>
      <c r="D15" s="5"/>
      <c r="E15" s="5">
        <v>359</v>
      </c>
      <c r="F15" s="5">
        <v>1015</v>
      </c>
      <c r="G15" s="5">
        <v>1728</v>
      </c>
      <c r="H15" s="5">
        <v>3669</v>
      </c>
      <c r="I15" s="5">
        <v>5488</v>
      </c>
      <c r="J15" s="5">
        <v>5469</v>
      </c>
      <c r="L15" s="4"/>
    </row>
    <row r="16" spans="1:12" x14ac:dyDescent="0.25">
      <c r="A16" s="4" t="s">
        <v>54</v>
      </c>
      <c r="B16" s="5"/>
      <c r="C16" s="5"/>
      <c r="D16" s="5"/>
      <c r="E16" s="5"/>
      <c r="F16" s="5"/>
      <c r="G16" s="5"/>
      <c r="H16" s="5">
        <v>4597</v>
      </c>
      <c r="I16" s="5">
        <v>7062</v>
      </c>
      <c r="J16" s="5">
        <v>5723</v>
      </c>
      <c r="L16" s="4"/>
    </row>
    <row r="17" spans="1:21" x14ac:dyDescent="0.25">
      <c r="A17" s="4" t="s">
        <v>38</v>
      </c>
      <c r="B17" s="5"/>
      <c r="C17" s="5"/>
      <c r="D17" s="5"/>
      <c r="E17" s="5"/>
      <c r="F17" s="5">
        <v>49</v>
      </c>
      <c r="G17" s="5">
        <v>4280</v>
      </c>
      <c r="H17" s="5">
        <v>2877</v>
      </c>
      <c r="I17" s="5">
        <v>2597</v>
      </c>
      <c r="J17" s="5">
        <v>5806</v>
      </c>
      <c r="L17" s="4"/>
    </row>
    <row r="18" spans="1:21" x14ac:dyDescent="0.25">
      <c r="A18" s="4" t="s">
        <v>79</v>
      </c>
      <c r="B18" s="5"/>
      <c r="C18" s="5"/>
      <c r="D18" s="5"/>
      <c r="E18" s="5"/>
      <c r="F18" s="5">
        <v>1906</v>
      </c>
      <c r="G18" s="5">
        <v>1584</v>
      </c>
      <c r="H18" s="5">
        <v>2690</v>
      </c>
      <c r="I18" s="5">
        <v>3485</v>
      </c>
      <c r="J18" s="5">
        <v>6520</v>
      </c>
      <c r="L18" s="4"/>
    </row>
    <row r="19" spans="1:21" x14ac:dyDescent="0.25">
      <c r="A19" s="4" t="s">
        <v>58</v>
      </c>
      <c r="B19" s="5"/>
      <c r="C19" s="5">
        <v>3054</v>
      </c>
      <c r="D19" s="5">
        <v>14981</v>
      </c>
      <c r="E19" s="5">
        <v>21947</v>
      </c>
      <c r="F19" s="5">
        <v>18923</v>
      </c>
      <c r="G19" s="5">
        <v>24796</v>
      </c>
      <c r="H19" s="5">
        <v>19589</v>
      </c>
      <c r="I19" s="5">
        <v>9216</v>
      </c>
      <c r="J19" s="5">
        <v>7524</v>
      </c>
      <c r="L19" s="4"/>
    </row>
    <row r="20" spans="1:21" x14ac:dyDescent="0.25">
      <c r="A20" s="4" t="s">
        <v>62</v>
      </c>
      <c r="B20" s="5"/>
      <c r="C20" s="5">
        <v>93</v>
      </c>
      <c r="D20" s="5">
        <v>1095</v>
      </c>
      <c r="E20" s="5">
        <v>856</v>
      </c>
      <c r="F20" s="5">
        <v>64</v>
      </c>
      <c r="G20" s="5"/>
      <c r="H20" s="5">
        <v>2024</v>
      </c>
      <c r="I20" s="5">
        <v>19550</v>
      </c>
      <c r="J20" s="5">
        <v>11470</v>
      </c>
      <c r="L20" s="4"/>
    </row>
    <row r="21" spans="1:21" x14ac:dyDescent="0.25">
      <c r="A21" s="4" t="s">
        <v>91</v>
      </c>
      <c r="B21" s="5">
        <v>9674</v>
      </c>
      <c r="C21" s="5">
        <v>9819</v>
      </c>
      <c r="D21" s="5">
        <v>22610</v>
      </c>
      <c r="E21" s="5">
        <v>30200</v>
      </c>
      <c r="F21" s="5">
        <v>17269</v>
      </c>
      <c r="G21" s="5">
        <v>14006</v>
      </c>
      <c r="H21" s="5">
        <v>11230</v>
      </c>
      <c r="I21" s="5">
        <v>14715</v>
      </c>
      <c r="J21" s="5">
        <v>12365</v>
      </c>
      <c r="L21" s="4"/>
    </row>
    <row r="22" spans="1:21" x14ac:dyDescent="0.25">
      <c r="A22" s="4" t="s">
        <v>41</v>
      </c>
      <c r="B22" s="5"/>
      <c r="C22" s="5"/>
      <c r="D22" s="5"/>
      <c r="E22" s="5">
        <v>6647</v>
      </c>
      <c r="F22" s="5">
        <v>14181</v>
      </c>
      <c r="G22" s="5">
        <v>16107</v>
      </c>
      <c r="H22" s="5">
        <v>20733</v>
      </c>
      <c r="I22" s="5">
        <v>22926</v>
      </c>
      <c r="J22" s="5">
        <v>12791</v>
      </c>
      <c r="L22" s="4"/>
    </row>
    <row r="23" spans="1:21" x14ac:dyDescent="0.25">
      <c r="A23" s="4" t="s">
        <v>50</v>
      </c>
      <c r="B23" s="5">
        <v>7671</v>
      </c>
      <c r="C23" s="5">
        <v>23461</v>
      </c>
      <c r="D23" s="5">
        <v>23633</v>
      </c>
      <c r="E23" s="5">
        <v>19950</v>
      </c>
      <c r="F23" s="5">
        <v>18022</v>
      </c>
      <c r="G23" s="5">
        <v>28353</v>
      </c>
      <c r="H23" s="5">
        <v>43669</v>
      </c>
      <c r="I23" s="5">
        <v>36325</v>
      </c>
      <c r="J23" s="5">
        <v>21328</v>
      </c>
      <c r="L23" s="4"/>
    </row>
    <row r="24" spans="1:21" x14ac:dyDescent="0.25">
      <c r="A24" s="4" t="s">
        <v>103</v>
      </c>
      <c r="B24" s="5"/>
      <c r="C24" s="5">
        <v>12942</v>
      </c>
      <c r="D24" s="5">
        <v>13184</v>
      </c>
      <c r="E24" s="5">
        <v>14448</v>
      </c>
      <c r="F24" s="5">
        <v>4191</v>
      </c>
      <c r="G24" s="5">
        <v>2474</v>
      </c>
      <c r="H24" s="5">
        <v>20936</v>
      </c>
      <c r="I24" s="5">
        <v>27595</v>
      </c>
      <c r="J24" s="5">
        <v>23630</v>
      </c>
      <c r="L24" s="4"/>
    </row>
    <row r="25" spans="1:21" x14ac:dyDescent="0.25">
      <c r="A25" s="4" t="s">
        <v>99</v>
      </c>
      <c r="B25" s="5"/>
      <c r="C25" s="5">
        <v>2650</v>
      </c>
      <c r="D25" s="5">
        <v>17650</v>
      </c>
      <c r="E25" s="5">
        <v>16689</v>
      </c>
      <c r="F25" s="5">
        <v>25416</v>
      </c>
      <c r="G25" s="5">
        <v>47119</v>
      </c>
      <c r="H25" s="5">
        <v>50139</v>
      </c>
      <c r="I25" s="5">
        <v>191627</v>
      </c>
      <c r="J25" s="5">
        <v>192250</v>
      </c>
      <c r="L25" s="4"/>
    </row>
    <row r="26" spans="1:21" x14ac:dyDescent="0.25">
      <c r="A26" s="4" t="s">
        <v>119</v>
      </c>
      <c r="B26" s="5">
        <v>17425</v>
      </c>
      <c r="C26" s="5">
        <v>52607</v>
      </c>
      <c r="D26" s="5">
        <v>97507</v>
      </c>
      <c r="E26" s="5">
        <v>122438</v>
      </c>
      <c r="F26" s="5">
        <v>115947</v>
      </c>
      <c r="G26" s="5">
        <v>158613</v>
      </c>
      <c r="H26" s="5">
        <v>199818</v>
      </c>
      <c r="I26" s="5">
        <v>361307</v>
      </c>
      <c r="J26" s="5">
        <v>329528</v>
      </c>
      <c r="L26" s="4"/>
      <c r="M26" s="2"/>
      <c r="N26" s="2"/>
      <c r="O26" s="2"/>
      <c r="P26" s="2"/>
      <c r="Q26" s="2"/>
      <c r="R26" s="2"/>
      <c r="S26" s="2"/>
      <c r="T26" s="2"/>
      <c r="U26" s="2"/>
    </row>
    <row r="28" spans="1:21" x14ac:dyDescent="0.25">
      <c r="B28">
        <v>2011</v>
      </c>
      <c r="C28">
        <f>B28+1</f>
        <v>2012</v>
      </c>
      <c r="D28">
        <f t="shared" ref="D28:J28" si="0">C28+1</f>
        <v>2013</v>
      </c>
      <c r="E28">
        <f t="shared" si="0"/>
        <v>2014</v>
      </c>
      <c r="F28">
        <f t="shared" si="0"/>
        <v>2015</v>
      </c>
      <c r="G28">
        <f t="shared" si="0"/>
        <v>2016</v>
      </c>
      <c r="H28">
        <f t="shared" si="0"/>
        <v>2017</v>
      </c>
      <c r="I28">
        <f t="shared" si="0"/>
        <v>2018</v>
      </c>
      <c r="J28">
        <f t="shared" si="0"/>
        <v>2019</v>
      </c>
      <c r="K28" t="s">
        <v>117</v>
      </c>
      <c r="L28" t="s">
        <v>197</v>
      </c>
    </row>
    <row r="29" spans="1:21" x14ac:dyDescent="0.25">
      <c r="A29" s="4" t="s">
        <v>47</v>
      </c>
      <c r="B29" s="2"/>
      <c r="C29" s="2"/>
      <c r="D29" s="2">
        <v>6</v>
      </c>
      <c r="E29" s="2">
        <v>1310</v>
      </c>
      <c r="F29" s="2">
        <v>1024</v>
      </c>
      <c r="G29" s="2">
        <v>534</v>
      </c>
      <c r="H29" s="2">
        <v>224</v>
      </c>
      <c r="I29" s="2">
        <v>231</v>
      </c>
      <c r="J29" s="2">
        <v>24</v>
      </c>
      <c r="K29" s="8">
        <f>SUM(B29:J29)</f>
        <v>3353</v>
      </c>
      <c r="L29" s="8"/>
    </row>
    <row r="30" spans="1:21" x14ac:dyDescent="0.25">
      <c r="A30" s="4" t="s">
        <v>86</v>
      </c>
      <c r="B30" s="2"/>
      <c r="C30" s="2"/>
      <c r="D30" s="2"/>
      <c r="E30" s="2"/>
      <c r="F30" s="2"/>
      <c r="G30" s="2"/>
      <c r="H30" s="2">
        <v>475</v>
      </c>
      <c r="I30" s="2">
        <v>1564</v>
      </c>
      <c r="J30" s="2">
        <v>524</v>
      </c>
      <c r="K30" s="8">
        <f t="shared" ref="K30:K51" si="1">SUM(B30:J30)</f>
        <v>2563</v>
      </c>
      <c r="L30" s="8"/>
    </row>
    <row r="31" spans="1:21" x14ac:dyDescent="0.25">
      <c r="A31" s="4" t="s">
        <v>56</v>
      </c>
      <c r="B31" s="2"/>
      <c r="C31" s="2"/>
      <c r="D31" s="2">
        <v>2310</v>
      </c>
      <c r="E31" s="2">
        <v>5132</v>
      </c>
      <c r="F31" s="2">
        <v>6194</v>
      </c>
      <c r="G31" s="2">
        <v>5330</v>
      </c>
      <c r="H31" s="2">
        <v>5380</v>
      </c>
      <c r="I31" s="2">
        <v>2250</v>
      </c>
      <c r="J31" s="2">
        <v>615</v>
      </c>
      <c r="K31" s="8">
        <f t="shared" si="1"/>
        <v>27211</v>
      </c>
      <c r="L31" s="8">
        <f t="shared" ref="L30:L50" si="2">MAX(0,200000-K31)</f>
        <v>172789</v>
      </c>
    </row>
    <row r="32" spans="1:21" x14ac:dyDescent="0.25">
      <c r="A32" s="4" t="s">
        <v>113</v>
      </c>
      <c r="B32" s="2"/>
      <c r="C32" s="2"/>
      <c r="D32" s="2">
        <v>923</v>
      </c>
      <c r="E32" s="2">
        <v>2594</v>
      </c>
      <c r="F32" s="2">
        <v>1387</v>
      </c>
      <c r="G32" s="2">
        <v>657</v>
      </c>
      <c r="H32" s="2">
        <v>544</v>
      </c>
      <c r="I32" s="2">
        <v>1219</v>
      </c>
      <c r="J32" s="2">
        <v>680</v>
      </c>
      <c r="K32" s="8">
        <f t="shared" si="1"/>
        <v>8004</v>
      </c>
      <c r="L32" s="8">
        <f t="shared" si="2"/>
        <v>191996</v>
      </c>
    </row>
    <row r="33" spans="1:12" x14ac:dyDescent="0.25">
      <c r="A33" s="4" t="s">
        <v>97</v>
      </c>
      <c r="B33" s="2"/>
      <c r="C33" s="2"/>
      <c r="D33" s="2"/>
      <c r="E33" s="2"/>
      <c r="F33" s="2"/>
      <c r="G33" s="2"/>
      <c r="H33" s="2"/>
      <c r="I33" s="2"/>
      <c r="J33" s="2">
        <v>970</v>
      </c>
      <c r="K33" s="8">
        <f t="shared" si="1"/>
        <v>970</v>
      </c>
      <c r="L33" s="8">
        <f t="shared" si="2"/>
        <v>199030</v>
      </c>
    </row>
    <row r="34" spans="1:12" x14ac:dyDescent="0.25">
      <c r="A34" s="4" t="s">
        <v>72</v>
      </c>
      <c r="B34" s="2"/>
      <c r="C34" s="2"/>
      <c r="D34" s="2"/>
      <c r="E34" s="2"/>
      <c r="F34" s="2"/>
      <c r="G34" s="2"/>
      <c r="H34" s="2"/>
      <c r="I34" s="2">
        <v>393</v>
      </c>
      <c r="J34" s="2">
        <v>2594</v>
      </c>
      <c r="K34" s="8">
        <f t="shared" si="1"/>
        <v>2987</v>
      </c>
      <c r="L34" s="8"/>
    </row>
    <row r="35" spans="1:12" x14ac:dyDescent="0.25">
      <c r="A35" s="4" t="s">
        <v>88</v>
      </c>
      <c r="B35" s="2">
        <v>80</v>
      </c>
      <c r="C35" s="2">
        <v>588</v>
      </c>
      <c r="D35" s="2">
        <v>1029</v>
      </c>
      <c r="E35" s="2">
        <v>196</v>
      </c>
      <c r="F35" s="2">
        <v>115</v>
      </c>
      <c r="G35" s="2">
        <v>94</v>
      </c>
      <c r="H35" s="2">
        <v>105</v>
      </c>
      <c r="I35" s="2">
        <v>4166</v>
      </c>
      <c r="J35" s="2">
        <v>2810</v>
      </c>
      <c r="K35" s="8">
        <f t="shared" si="1"/>
        <v>9183</v>
      </c>
      <c r="L35" s="8">
        <f t="shared" si="2"/>
        <v>190817</v>
      </c>
    </row>
    <row r="36" spans="1:12" x14ac:dyDescent="0.25">
      <c r="A36" s="4" t="s">
        <v>93</v>
      </c>
      <c r="B36" s="2"/>
      <c r="C36" s="2"/>
      <c r="D36" s="2">
        <v>86</v>
      </c>
      <c r="E36" s="2">
        <v>1753</v>
      </c>
      <c r="F36" s="2">
        <v>1713</v>
      </c>
      <c r="G36" s="2">
        <v>2504</v>
      </c>
      <c r="H36" s="2">
        <v>1592</v>
      </c>
      <c r="I36" s="2">
        <v>3058</v>
      </c>
      <c r="J36" s="2">
        <v>3330</v>
      </c>
      <c r="K36" s="8">
        <f t="shared" si="1"/>
        <v>14036</v>
      </c>
      <c r="L36" s="8">
        <f t="shared" si="2"/>
        <v>185964</v>
      </c>
    </row>
    <row r="37" spans="1:12" x14ac:dyDescent="0.25">
      <c r="A37" s="4" t="s">
        <v>109</v>
      </c>
      <c r="B37" s="2"/>
      <c r="C37" s="2"/>
      <c r="D37" s="2"/>
      <c r="E37" s="2"/>
      <c r="F37" s="2">
        <v>86</v>
      </c>
      <c r="G37" s="2">
        <v>2015</v>
      </c>
      <c r="H37" s="2">
        <v>2844</v>
      </c>
      <c r="I37" s="2">
        <v>4091</v>
      </c>
      <c r="J37" s="2">
        <v>3731</v>
      </c>
      <c r="K37" s="8">
        <f t="shared" si="1"/>
        <v>12767</v>
      </c>
      <c r="L37" s="8"/>
    </row>
    <row r="38" spans="1:12" x14ac:dyDescent="0.25">
      <c r="A38" s="4" t="s">
        <v>67</v>
      </c>
      <c r="B38" s="2"/>
      <c r="C38" s="2"/>
      <c r="D38" s="2"/>
      <c r="E38" s="2"/>
      <c r="F38" s="2">
        <v>160</v>
      </c>
      <c r="G38" s="2">
        <v>3095</v>
      </c>
      <c r="H38" s="2">
        <v>2967</v>
      </c>
      <c r="I38" s="2">
        <v>2395</v>
      </c>
      <c r="J38" s="2">
        <v>4511</v>
      </c>
      <c r="K38" s="8">
        <f t="shared" si="1"/>
        <v>13128</v>
      </c>
      <c r="L38" s="8">
        <f t="shared" si="2"/>
        <v>186872</v>
      </c>
    </row>
    <row r="39" spans="1:12" x14ac:dyDescent="0.25">
      <c r="A39" s="4" t="s">
        <v>107</v>
      </c>
      <c r="B39" s="2"/>
      <c r="C39" s="2"/>
      <c r="D39" s="2"/>
      <c r="E39" s="2">
        <v>357</v>
      </c>
      <c r="F39" s="2">
        <v>4232</v>
      </c>
      <c r="G39" s="2">
        <v>3937</v>
      </c>
      <c r="H39" s="2">
        <v>3534</v>
      </c>
      <c r="I39" s="2">
        <v>1354</v>
      </c>
      <c r="J39" s="2">
        <v>4863</v>
      </c>
      <c r="K39" s="8">
        <f t="shared" si="1"/>
        <v>18277</v>
      </c>
      <c r="L39" s="8">
        <f t="shared" si="2"/>
        <v>181723</v>
      </c>
    </row>
    <row r="40" spans="1:12" x14ac:dyDescent="0.25">
      <c r="A40" s="4" t="s">
        <v>74</v>
      </c>
      <c r="B40" s="2"/>
      <c r="C40" s="2"/>
      <c r="D40" s="2"/>
      <c r="E40" s="2">
        <v>359</v>
      </c>
      <c r="F40" s="2">
        <v>1015</v>
      </c>
      <c r="G40" s="2">
        <v>1728</v>
      </c>
      <c r="H40" s="2">
        <v>3669</v>
      </c>
      <c r="I40" s="2">
        <v>5488</v>
      </c>
      <c r="J40" s="2">
        <v>5469</v>
      </c>
      <c r="K40" s="8">
        <f t="shared" si="1"/>
        <v>17728</v>
      </c>
      <c r="L40" s="8"/>
    </row>
    <row r="41" spans="1:12" x14ac:dyDescent="0.25">
      <c r="A41" s="4" t="s">
        <v>54</v>
      </c>
      <c r="B41" s="2"/>
      <c r="C41" s="2"/>
      <c r="D41" s="2"/>
      <c r="E41" s="2"/>
      <c r="F41" s="2"/>
      <c r="G41" s="2"/>
      <c r="H41" s="2">
        <v>4597</v>
      </c>
      <c r="I41" s="2">
        <v>7062</v>
      </c>
      <c r="J41" s="2">
        <v>5723</v>
      </c>
      <c r="K41" s="8">
        <f t="shared" si="1"/>
        <v>17382</v>
      </c>
      <c r="L41" s="8">
        <f t="shared" si="2"/>
        <v>182618</v>
      </c>
    </row>
    <row r="42" spans="1:12" x14ac:dyDescent="0.25">
      <c r="A42" s="4" t="s">
        <v>38</v>
      </c>
      <c r="B42" s="2"/>
      <c r="C42" s="2"/>
      <c r="D42" s="2"/>
      <c r="E42" s="2"/>
      <c r="F42" s="2">
        <v>49</v>
      </c>
      <c r="G42" s="2">
        <v>4280</v>
      </c>
      <c r="H42" s="2">
        <v>2877</v>
      </c>
      <c r="I42" s="2">
        <v>2597</v>
      </c>
      <c r="J42" s="2">
        <v>5806</v>
      </c>
      <c r="K42" s="8">
        <f t="shared" si="1"/>
        <v>15609</v>
      </c>
      <c r="L42" s="8"/>
    </row>
    <row r="43" spans="1:12" x14ac:dyDescent="0.25">
      <c r="A43" s="4" t="s">
        <v>79</v>
      </c>
      <c r="B43" s="2"/>
      <c r="C43" s="2"/>
      <c r="D43" s="2"/>
      <c r="E43" s="2"/>
      <c r="F43" s="2">
        <v>1906</v>
      </c>
      <c r="G43" s="2">
        <v>1584</v>
      </c>
      <c r="H43" s="2">
        <v>2690</v>
      </c>
      <c r="I43" s="2">
        <v>3485</v>
      </c>
      <c r="J43" s="2">
        <v>6520</v>
      </c>
      <c r="K43" s="8">
        <f t="shared" si="1"/>
        <v>16185</v>
      </c>
      <c r="L43" s="8">
        <f t="shared" si="2"/>
        <v>183815</v>
      </c>
    </row>
    <row r="44" spans="1:12" x14ac:dyDescent="0.25">
      <c r="A44" s="4" t="s">
        <v>58</v>
      </c>
      <c r="B44" s="2"/>
      <c r="C44" s="2">
        <v>3054</v>
      </c>
      <c r="D44" s="2">
        <v>14981</v>
      </c>
      <c r="E44" s="2">
        <v>21947</v>
      </c>
      <c r="F44" s="2">
        <v>18923</v>
      </c>
      <c r="G44" s="2">
        <v>24796</v>
      </c>
      <c r="H44" s="2">
        <v>19589</v>
      </c>
      <c r="I44" s="2">
        <v>9216</v>
      </c>
      <c r="J44" s="2">
        <v>7524</v>
      </c>
      <c r="K44" s="8">
        <f t="shared" si="1"/>
        <v>120030</v>
      </c>
      <c r="L44" s="8">
        <f t="shared" si="2"/>
        <v>79970</v>
      </c>
    </row>
    <row r="45" spans="1:12" x14ac:dyDescent="0.25">
      <c r="A45" s="4" t="s">
        <v>62</v>
      </c>
      <c r="B45" s="2"/>
      <c r="C45" s="2">
        <v>93</v>
      </c>
      <c r="D45" s="2">
        <v>1095</v>
      </c>
      <c r="E45" s="2">
        <v>856</v>
      </c>
      <c r="F45" s="2">
        <v>64</v>
      </c>
      <c r="G45" s="2"/>
      <c r="H45" s="2">
        <v>2024</v>
      </c>
      <c r="I45" s="2">
        <v>19550</v>
      </c>
      <c r="J45" s="2">
        <v>11470</v>
      </c>
      <c r="K45" s="8">
        <f t="shared" si="1"/>
        <v>35152</v>
      </c>
      <c r="L45" s="8">
        <f t="shared" si="2"/>
        <v>164848</v>
      </c>
    </row>
    <row r="46" spans="1:12" x14ac:dyDescent="0.25">
      <c r="A46" s="4" t="s">
        <v>91</v>
      </c>
      <c r="B46" s="2">
        <v>9674</v>
      </c>
      <c r="C46" s="2">
        <v>9819</v>
      </c>
      <c r="D46" s="2">
        <v>22610</v>
      </c>
      <c r="E46" s="2">
        <v>30200</v>
      </c>
      <c r="F46" s="2">
        <v>17269</v>
      </c>
      <c r="G46" s="2">
        <v>14006</v>
      </c>
      <c r="H46" s="2">
        <v>11230</v>
      </c>
      <c r="I46" s="2">
        <v>14715</v>
      </c>
      <c r="J46" s="2">
        <v>12365</v>
      </c>
      <c r="K46" s="8">
        <f t="shared" si="1"/>
        <v>141888</v>
      </c>
      <c r="L46" s="8">
        <f t="shared" si="2"/>
        <v>58112</v>
      </c>
    </row>
    <row r="47" spans="1:12" x14ac:dyDescent="0.25">
      <c r="A47" s="4" t="s">
        <v>41</v>
      </c>
      <c r="B47" s="2"/>
      <c r="C47" s="2"/>
      <c r="D47" s="2"/>
      <c r="E47" s="2">
        <v>6647</v>
      </c>
      <c r="F47" s="2">
        <v>14181</v>
      </c>
      <c r="G47" s="2">
        <v>16107</v>
      </c>
      <c r="H47" s="2">
        <v>20733</v>
      </c>
      <c r="I47" s="2">
        <v>22926</v>
      </c>
      <c r="J47" s="2">
        <v>12791</v>
      </c>
      <c r="K47" s="8">
        <f t="shared" si="1"/>
        <v>93385</v>
      </c>
      <c r="L47" s="8">
        <f t="shared" si="2"/>
        <v>106615</v>
      </c>
    </row>
    <row r="48" spans="1:12" x14ac:dyDescent="0.25">
      <c r="A48" s="4" t="s">
        <v>50</v>
      </c>
      <c r="B48" s="2">
        <v>7671</v>
      </c>
      <c r="C48" s="2">
        <v>23461</v>
      </c>
      <c r="D48" s="2">
        <v>23633</v>
      </c>
      <c r="E48" s="2">
        <v>19950</v>
      </c>
      <c r="F48" s="2">
        <v>18022</v>
      </c>
      <c r="G48" s="2">
        <v>28353</v>
      </c>
      <c r="H48" s="2">
        <v>43669</v>
      </c>
      <c r="I48" s="2">
        <v>36325</v>
      </c>
      <c r="J48" s="2">
        <v>21328</v>
      </c>
      <c r="K48" s="8">
        <f t="shared" si="1"/>
        <v>222412</v>
      </c>
      <c r="L48" s="8">
        <f t="shared" si="2"/>
        <v>0</v>
      </c>
    </row>
    <row r="49" spans="1:13" x14ac:dyDescent="0.25">
      <c r="A49" s="4" t="s">
        <v>103</v>
      </c>
      <c r="B49" s="2"/>
      <c r="C49" s="2">
        <v>12942</v>
      </c>
      <c r="D49" s="2">
        <v>13184</v>
      </c>
      <c r="E49" s="2">
        <v>14448</v>
      </c>
      <c r="F49" s="2">
        <v>4191</v>
      </c>
      <c r="G49" s="2">
        <v>2474</v>
      </c>
      <c r="H49" s="2">
        <v>20936</v>
      </c>
      <c r="I49" s="2">
        <v>27595</v>
      </c>
      <c r="J49" s="2">
        <v>23630</v>
      </c>
      <c r="K49" s="8">
        <f t="shared" si="1"/>
        <v>119400</v>
      </c>
      <c r="L49" s="8">
        <f t="shared" si="2"/>
        <v>80600</v>
      </c>
    </row>
    <row r="50" spans="1:13" x14ac:dyDescent="0.25">
      <c r="A50" s="4" t="s">
        <v>99</v>
      </c>
      <c r="B50" s="2"/>
      <c r="C50" s="2">
        <v>2650</v>
      </c>
      <c r="D50" s="2">
        <v>17650</v>
      </c>
      <c r="E50" s="2">
        <v>16689</v>
      </c>
      <c r="F50" s="2">
        <v>25416</v>
      </c>
      <c r="G50" s="2">
        <v>47119</v>
      </c>
      <c r="H50" s="2">
        <v>50139</v>
      </c>
      <c r="I50" s="2">
        <v>191627</v>
      </c>
      <c r="J50" s="2">
        <v>192250</v>
      </c>
      <c r="K50" s="8">
        <f t="shared" si="1"/>
        <v>543540</v>
      </c>
      <c r="L50" s="8">
        <f t="shared" si="2"/>
        <v>0</v>
      </c>
    </row>
    <row r="51" spans="1:13" x14ac:dyDescent="0.25">
      <c r="A51" s="4" t="s">
        <v>117</v>
      </c>
      <c r="B51" s="2">
        <f>SUM(B29:B50)</f>
        <v>17425</v>
      </c>
      <c r="C51" s="2">
        <f t="shared" ref="C51:J51" si="3">SUM(C29:C50)</f>
        <v>52607</v>
      </c>
      <c r="D51" s="2">
        <f t="shared" si="3"/>
        <v>97507</v>
      </c>
      <c r="E51" s="2">
        <f t="shared" si="3"/>
        <v>122438</v>
      </c>
      <c r="F51" s="2">
        <f t="shared" si="3"/>
        <v>115947</v>
      </c>
      <c r="G51" s="2">
        <f t="shared" si="3"/>
        <v>158613</v>
      </c>
      <c r="H51" s="2">
        <f t="shared" si="3"/>
        <v>199818</v>
      </c>
      <c r="I51" s="2">
        <f t="shared" si="3"/>
        <v>361307</v>
      </c>
      <c r="J51" s="2">
        <f t="shared" si="3"/>
        <v>329528</v>
      </c>
      <c r="K51" s="8">
        <f t="shared" si="1"/>
        <v>1455190</v>
      </c>
      <c r="L51" s="8">
        <f>SUM(L29:L50)</f>
        <v>2165769</v>
      </c>
      <c r="M51" s="8">
        <f>L51-L49-L47-L46-L45-L44</f>
        <v>1675624</v>
      </c>
    </row>
    <row r="53" spans="1:13" x14ac:dyDescent="0.25">
      <c r="J53" t="s">
        <v>198</v>
      </c>
      <c r="L53" s="16">
        <f>L51*6000/1000000000</f>
        <v>12.994614</v>
      </c>
    </row>
    <row r="55" spans="1:13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</row>
    <row r="56" spans="1:13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</row>
    <row r="57" spans="1:13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</row>
    <row r="58" spans="1:13" x14ac:dyDescent="0.25">
      <c r="A58" s="8"/>
      <c r="B58" s="8"/>
      <c r="C58" s="8"/>
      <c r="D58" s="8"/>
      <c r="E58" s="8"/>
      <c r="F58" s="8"/>
      <c r="G58" s="8"/>
      <c r="H58" s="8"/>
      <c r="I58" s="8"/>
      <c r="J58" s="8"/>
    </row>
    <row r="59" spans="1:13" x14ac:dyDescent="0.25">
      <c r="A59" s="8"/>
      <c r="B59" s="8"/>
      <c r="C59" s="8"/>
      <c r="D59" s="8"/>
      <c r="E59" s="8"/>
      <c r="F59" s="8"/>
      <c r="G59" s="8"/>
      <c r="H59" s="8"/>
      <c r="I59" s="8"/>
      <c r="J59" s="8"/>
    </row>
    <row r="60" spans="1:13" x14ac:dyDescent="0.25">
      <c r="A60" s="8"/>
      <c r="B60" s="8"/>
      <c r="C60" s="8"/>
      <c r="D60" s="8"/>
      <c r="E60" s="8"/>
      <c r="F60" s="8"/>
      <c r="G60" s="8"/>
      <c r="H60" s="8"/>
      <c r="I60" s="8"/>
      <c r="J60" s="8"/>
    </row>
    <row r="61" spans="1:13" x14ac:dyDescent="0.25">
      <c r="A61" s="8"/>
      <c r="B61" s="8"/>
      <c r="C61" s="8"/>
      <c r="D61" s="8"/>
      <c r="E61" s="8"/>
      <c r="F61" s="8"/>
      <c r="G61" s="8"/>
      <c r="H61" s="8"/>
      <c r="I61" s="8"/>
      <c r="J61" s="8"/>
    </row>
    <row r="62" spans="1:13" x14ac:dyDescent="0.25">
      <c r="A62" s="8"/>
      <c r="B62" s="8"/>
      <c r="C62" s="8"/>
      <c r="D62" s="8"/>
      <c r="E62" s="8"/>
      <c r="F62" s="8"/>
      <c r="G62" s="8"/>
      <c r="H62" s="8"/>
      <c r="I62" s="8"/>
      <c r="J62" s="8"/>
    </row>
    <row r="63" spans="1:13" x14ac:dyDescent="0.25">
      <c r="A63" s="8"/>
      <c r="B63" s="8"/>
      <c r="C63" s="8"/>
      <c r="D63" s="8"/>
      <c r="E63" s="8"/>
      <c r="F63" s="8"/>
      <c r="G63" s="8"/>
      <c r="H63" s="8"/>
      <c r="I63" s="8"/>
      <c r="J63" s="8"/>
    </row>
    <row r="64" spans="1:13" x14ac:dyDescent="0.25">
      <c r="A64" s="8"/>
      <c r="B64" s="8"/>
      <c r="C64" s="8"/>
      <c r="D64" s="8"/>
      <c r="E64" s="8"/>
      <c r="F64" s="8"/>
      <c r="G64" s="8"/>
      <c r="H64" s="8"/>
      <c r="I64" s="8"/>
      <c r="J64" s="8"/>
    </row>
    <row r="65" spans="1:10" x14ac:dyDescent="0.25">
      <c r="A65" s="8"/>
      <c r="B65" s="8"/>
      <c r="C65" s="8"/>
      <c r="D65" s="8"/>
      <c r="E65" s="8"/>
      <c r="F65" s="8"/>
      <c r="G65" s="8"/>
      <c r="H65" s="8"/>
      <c r="I65" s="8"/>
      <c r="J65" s="8"/>
    </row>
    <row r="66" spans="1:10" x14ac:dyDescent="0.25">
      <c r="A66" s="8"/>
      <c r="B66" s="8"/>
      <c r="C66" s="8"/>
      <c r="D66" s="8"/>
      <c r="E66" s="8"/>
      <c r="F66" s="8"/>
      <c r="G66" s="8"/>
      <c r="H66" s="8"/>
      <c r="I66" s="8"/>
      <c r="J66" s="8"/>
    </row>
    <row r="67" spans="1:10" x14ac:dyDescent="0.25">
      <c r="A67" s="8"/>
      <c r="B67" s="8"/>
      <c r="C67" s="8"/>
      <c r="D67" s="8"/>
      <c r="E67" s="8"/>
      <c r="F67" s="8"/>
      <c r="G67" s="8"/>
      <c r="H67" s="8"/>
      <c r="I67" s="8"/>
      <c r="J67" s="8"/>
    </row>
    <row r="68" spans="1:10" x14ac:dyDescent="0.25">
      <c r="A68" s="8"/>
      <c r="B68" s="8"/>
      <c r="C68" s="8"/>
      <c r="D68" s="8"/>
      <c r="E68" s="8"/>
      <c r="F68" s="8"/>
      <c r="G68" s="8"/>
      <c r="H68" s="8"/>
      <c r="I68" s="8"/>
      <c r="J68" s="8"/>
    </row>
    <row r="69" spans="1:10" x14ac:dyDescent="0.25">
      <c r="A69" s="8"/>
      <c r="B69" s="8"/>
      <c r="C69" s="8"/>
      <c r="D69" s="8"/>
      <c r="E69" s="8"/>
      <c r="F69" s="8"/>
      <c r="G69" s="8"/>
      <c r="H69" s="8"/>
      <c r="I69" s="8"/>
      <c r="J69" s="8"/>
    </row>
    <row r="70" spans="1:10" x14ac:dyDescent="0.25">
      <c r="A70" s="8"/>
      <c r="B70" s="8"/>
      <c r="C70" s="8"/>
      <c r="D70" s="8"/>
      <c r="E70" s="8"/>
      <c r="F70" s="8"/>
      <c r="G70" s="8"/>
      <c r="H70" s="8"/>
      <c r="I70" s="8"/>
      <c r="J70" s="8"/>
    </row>
    <row r="71" spans="1:10" x14ac:dyDescent="0.25">
      <c r="A71" s="8"/>
      <c r="B71" s="8"/>
      <c r="C71" s="8"/>
      <c r="D71" s="8"/>
      <c r="E71" s="8"/>
      <c r="F71" s="8"/>
      <c r="G71" s="8"/>
      <c r="H71" s="8"/>
      <c r="I71" s="8"/>
      <c r="J71" s="8"/>
    </row>
    <row r="72" spans="1:10" x14ac:dyDescent="0.25">
      <c r="A72" s="8"/>
      <c r="B72" s="8"/>
      <c r="C72" s="8"/>
      <c r="D72" s="8"/>
      <c r="E72" s="8"/>
      <c r="F72" s="8"/>
      <c r="G72" s="8"/>
      <c r="H72" s="8"/>
      <c r="I72" s="8"/>
      <c r="J72" s="8"/>
    </row>
    <row r="73" spans="1:10" x14ac:dyDescent="0.25">
      <c r="A73" s="8"/>
      <c r="B73" s="8"/>
      <c r="C73" s="8"/>
      <c r="D73" s="8"/>
      <c r="E73" s="8"/>
      <c r="F73" s="8"/>
      <c r="G73" s="8"/>
      <c r="H73" s="8"/>
      <c r="I73" s="8"/>
      <c r="J73" s="8"/>
    </row>
    <row r="74" spans="1:10" x14ac:dyDescent="0.25">
      <c r="A74" s="8"/>
      <c r="B74" s="8"/>
      <c r="C74" s="8"/>
      <c r="D74" s="8"/>
      <c r="E74" s="8"/>
      <c r="F74" s="8"/>
      <c r="G74" s="8"/>
      <c r="H74" s="8"/>
      <c r="I74" s="8"/>
      <c r="J74" s="8"/>
    </row>
    <row r="75" spans="1:10" x14ac:dyDescent="0.25">
      <c r="A75" s="8"/>
      <c r="B75" s="8"/>
      <c r="C75" s="8"/>
      <c r="D75" s="8"/>
      <c r="E75" s="8"/>
      <c r="F75" s="8"/>
      <c r="G75" s="8"/>
      <c r="H75" s="8"/>
      <c r="I75" s="8"/>
      <c r="J75" s="8"/>
    </row>
    <row r="76" spans="1:10" x14ac:dyDescent="0.25">
      <c r="A76" s="8"/>
      <c r="B76" s="8"/>
      <c r="C76" s="8"/>
      <c r="D76" s="8"/>
      <c r="E76" s="8"/>
      <c r="F76" s="8"/>
      <c r="G76" s="8"/>
      <c r="H76" s="8"/>
      <c r="I76" s="8"/>
      <c r="J76" s="8"/>
    </row>
  </sheetData>
  <sortState ref="L4:U26">
    <sortCondition ref="U4:U26"/>
  </sortState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260EE-5609-4F05-8F0D-914AD6E711A7}">
  <dimension ref="A1:Q47"/>
  <sheetViews>
    <sheetView workbookViewId="0">
      <selection activeCell="P32" sqref="P32"/>
    </sheetView>
  </sheetViews>
  <sheetFormatPr defaultRowHeight="15.75" x14ac:dyDescent="0.25"/>
  <cols>
    <col min="2" max="2" width="32.625" customWidth="1"/>
  </cols>
  <sheetData>
    <row r="1" spans="1:17" x14ac:dyDescent="0.25">
      <c r="A1" t="s">
        <v>120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  <c r="H1" t="s">
        <v>34</v>
      </c>
      <c r="I1" t="s">
        <v>121</v>
      </c>
      <c r="J1" t="s">
        <v>122</v>
      </c>
      <c r="K1" t="s">
        <v>123</v>
      </c>
      <c r="L1" t="s">
        <v>124</v>
      </c>
      <c r="M1" t="s">
        <v>125</v>
      </c>
      <c r="N1" t="s">
        <v>126</v>
      </c>
      <c r="O1" t="s">
        <v>127</v>
      </c>
      <c r="P1" t="s">
        <v>35</v>
      </c>
    </row>
    <row r="2" spans="1:17" x14ac:dyDescent="0.25">
      <c r="A2" t="s">
        <v>128</v>
      </c>
      <c r="C2" s="1">
        <v>6500</v>
      </c>
      <c r="D2" s="1">
        <v>5750</v>
      </c>
      <c r="E2" s="1">
        <v>10175</v>
      </c>
      <c r="F2" s="1">
        <v>10050</v>
      </c>
      <c r="G2" s="1">
        <v>13950</v>
      </c>
      <c r="H2" s="1">
        <v>21225</v>
      </c>
      <c r="I2" s="1">
        <v>12550</v>
      </c>
      <c r="J2" s="1">
        <v>12350</v>
      </c>
      <c r="K2" s="1">
        <v>19100</v>
      </c>
      <c r="L2" t="s">
        <v>129</v>
      </c>
      <c r="M2" t="s">
        <v>129</v>
      </c>
      <c r="N2" t="s">
        <v>129</v>
      </c>
      <c r="O2" s="1">
        <v>47275</v>
      </c>
      <c r="P2" s="1">
        <v>158925</v>
      </c>
      <c r="Q2" t="s">
        <v>128</v>
      </c>
    </row>
    <row r="3" spans="1:17" x14ac:dyDescent="0.25">
      <c r="A3" t="s">
        <v>0</v>
      </c>
      <c r="C3" s="1">
        <v>1123</v>
      </c>
      <c r="D3" s="1">
        <v>1205</v>
      </c>
      <c r="E3" s="1">
        <v>1820</v>
      </c>
      <c r="F3" s="1">
        <v>1399</v>
      </c>
      <c r="G3" s="1">
        <v>1914</v>
      </c>
      <c r="H3" s="1">
        <v>1144</v>
      </c>
      <c r="I3" s="1">
        <v>2950</v>
      </c>
      <c r="J3" s="1">
        <v>2500</v>
      </c>
      <c r="K3" s="1">
        <v>1650</v>
      </c>
      <c r="L3" s="1"/>
      <c r="M3" s="1"/>
      <c r="N3" s="1"/>
      <c r="O3" s="1"/>
      <c r="P3" s="1">
        <v>15705</v>
      </c>
      <c r="Q3" t="s">
        <v>0</v>
      </c>
    </row>
    <row r="4" spans="1:17" x14ac:dyDescent="0.25">
      <c r="A4" t="s">
        <v>130</v>
      </c>
      <c r="C4">
        <v>775</v>
      </c>
      <c r="D4">
        <v>900</v>
      </c>
      <c r="E4" s="1">
        <v>2175</v>
      </c>
      <c r="F4" s="1">
        <v>1050</v>
      </c>
      <c r="G4" s="1">
        <v>1375</v>
      </c>
      <c r="H4" s="1">
        <v>2725</v>
      </c>
      <c r="I4" s="1">
        <v>1225</v>
      </c>
      <c r="J4" s="1">
        <v>1825</v>
      </c>
      <c r="K4" s="1">
        <v>1675</v>
      </c>
      <c r="L4" s="1" t="s">
        <v>129</v>
      </c>
      <c r="M4" s="1" t="s">
        <v>129</v>
      </c>
      <c r="N4" s="1" t="s">
        <v>129</v>
      </c>
      <c r="O4" s="1">
        <v>5500</v>
      </c>
      <c r="P4" s="1">
        <v>19225</v>
      </c>
      <c r="Q4" t="s">
        <v>130</v>
      </c>
    </row>
    <row r="5" spans="1:17" x14ac:dyDescent="0.25">
      <c r="A5" t="s">
        <v>131</v>
      </c>
      <c r="C5" s="1">
        <v>925</v>
      </c>
      <c r="D5" s="1">
        <v>1225</v>
      </c>
      <c r="E5" s="1">
        <v>2166</v>
      </c>
      <c r="F5" s="1">
        <v>910</v>
      </c>
      <c r="G5" s="1">
        <v>1396</v>
      </c>
      <c r="H5" s="1">
        <v>1659</v>
      </c>
      <c r="I5" s="1">
        <v>985</v>
      </c>
      <c r="J5" s="1">
        <v>1720</v>
      </c>
      <c r="K5" s="1">
        <v>2125</v>
      </c>
      <c r="L5" s="1" t="s">
        <v>129</v>
      </c>
      <c r="M5" s="1" t="s">
        <v>129</v>
      </c>
      <c r="N5" s="1" t="s">
        <v>129</v>
      </c>
      <c r="O5" s="1">
        <v>3307</v>
      </c>
      <c r="P5" s="1">
        <v>16418</v>
      </c>
      <c r="Q5" t="s">
        <v>131</v>
      </c>
    </row>
    <row r="6" spans="1:17" x14ac:dyDescent="0.25">
      <c r="A6" t="s">
        <v>132</v>
      </c>
      <c r="C6">
        <v>717</v>
      </c>
      <c r="D6" s="1">
        <v>654</v>
      </c>
      <c r="E6" s="1">
        <v>1314</v>
      </c>
      <c r="F6">
        <v>951</v>
      </c>
      <c r="G6" s="1">
        <v>1216</v>
      </c>
      <c r="H6" s="1">
        <v>1156</v>
      </c>
      <c r="I6" s="1">
        <v>938</v>
      </c>
      <c r="J6" s="1">
        <v>1117</v>
      </c>
      <c r="K6" s="1">
        <v>1048</v>
      </c>
      <c r="L6" s="1">
        <v>887</v>
      </c>
      <c r="M6" s="1">
        <v>1140</v>
      </c>
      <c r="N6" s="1">
        <v>1227</v>
      </c>
      <c r="O6" s="1" t="s">
        <v>129</v>
      </c>
      <c r="P6" s="1">
        <v>12365</v>
      </c>
      <c r="Q6" t="s">
        <v>132</v>
      </c>
    </row>
    <row r="7" spans="1:17" x14ac:dyDescent="0.25">
      <c r="A7" t="s">
        <v>133</v>
      </c>
      <c r="C7">
        <v>725</v>
      </c>
      <c r="D7">
        <v>625</v>
      </c>
      <c r="E7" s="1">
        <v>2275</v>
      </c>
      <c r="F7">
        <v>825</v>
      </c>
      <c r="G7" s="1">
        <v>1025</v>
      </c>
      <c r="H7" s="1">
        <v>1750</v>
      </c>
      <c r="I7" s="1">
        <v>975</v>
      </c>
      <c r="J7" s="1">
        <v>1050</v>
      </c>
      <c r="K7" s="1">
        <v>1100</v>
      </c>
      <c r="L7" s="1" t="s">
        <v>129</v>
      </c>
      <c r="M7" s="1" t="s">
        <v>129</v>
      </c>
      <c r="N7" s="1" t="s">
        <v>129</v>
      </c>
      <c r="O7" s="1">
        <v>3750</v>
      </c>
      <c r="P7" s="1">
        <v>14100</v>
      </c>
      <c r="Q7" t="s">
        <v>133</v>
      </c>
    </row>
    <row r="8" spans="1:17" x14ac:dyDescent="0.25">
      <c r="A8" t="s">
        <v>1</v>
      </c>
      <c r="C8" s="1">
        <v>1192</v>
      </c>
      <c r="D8" s="1">
        <v>1213</v>
      </c>
      <c r="E8" s="1">
        <v>1311</v>
      </c>
      <c r="F8">
        <v>981</v>
      </c>
      <c r="G8">
        <v>816</v>
      </c>
      <c r="H8" s="1">
        <v>1030</v>
      </c>
      <c r="I8" s="1">
        <v>800</v>
      </c>
      <c r="J8" s="1">
        <v>840</v>
      </c>
      <c r="K8" s="1">
        <v>400</v>
      </c>
      <c r="L8" s="1">
        <v>595</v>
      </c>
      <c r="M8" s="1">
        <v>795</v>
      </c>
      <c r="N8" s="1">
        <v>755</v>
      </c>
      <c r="O8" s="1" t="s">
        <v>129</v>
      </c>
      <c r="P8" s="1">
        <v>10728</v>
      </c>
      <c r="Q8" t="s">
        <v>1</v>
      </c>
    </row>
    <row r="9" spans="1:17" x14ac:dyDescent="0.25">
      <c r="A9" t="s">
        <v>3</v>
      </c>
      <c r="C9">
        <v>557</v>
      </c>
      <c r="D9">
        <v>573</v>
      </c>
      <c r="E9" s="1">
        <v>611</v>
      </c>
      <c r="F9">
        <v>585</v>
      </c>
      <c r="G9" s="1">
        <v>605</v>
      </c>
      <c r="H9" s="1">
        <v>675</v>
      </c>
      <c r="I9" s="1">
        <v>720</v>
      </c>
      <c r="J9" s="1">
        <v>620</v>
      </c>
      <c r="K9" s="1">
        <v>700</v>
      </c>
      <c r="L9" s="1"/>
      <c r="M9" s="1"/>
      <c r="N9" s="1"/>
      <c r="O9" s="1"/>
      <c r="P9" s="1">
        <v>5646</v>
      </c>
      <c r="Q9" t="s">
        <v>3</v>
      </c>
    </row>
    <row r="10" spans="1:17" x14ac:dyDescent="0.25">
      <c r="A10" t="s">
        <v>134</v>
      </c>
      <c r="C10">
        <v>255</v>
      </c>
      <c r="D10">
        <v>350</v>
      </c>
      <c r="E10" s="1">
        <v>359</v>
      </c>
      <c r="F10">
        <v>331</v>
      </c>
      <c r="G10">
        <v>439</v>
      </c>
      <c r="H10">
        <v>473</v>
      </c>
      <c r="I10">
        <v>304</v>
      </c>
      <c r="J10">
        <v>385</v>
      </c>
      <c r="K10">
        <v>467</v>
      </c>
      <c r="L10">
        <v>359</v>
      </c>
      <c r="M10">
        <v>918</v>
      </c>
      <c r="N10">
        <v>214</v>
      </c>
      <c r="O10" s="1" t="s">
        <v>129</v>
      </c>
      <c r="P10" s="1">
        <v>4854</v>
      </c>
      <c r="Q10" t="s">
        <v>134</v>
      </c>
    </row>
    <row r="11" spans="1:17" x14ac:dyDescent="0.25">
      <c r="A11" t="s">
        <v>4</v>
      </c>
      <c r="C11">
        <v>376</v>
      </c>
      <c r="D11">
        <v>414</v>
      </c>
      <c r="E11">
        <v>436</v>
      </c>
      <c r="F11">
        <v>416</v>
      </c>
      <c r="G11">
        <v>727</v>
      </c>
      <c r="H11">
        <v>908</v>
      </c>
      <c r="I11">
        <v>444</v>
      </c>
      <c r="J11">
        <v>606</v>
      </c>
      <c r="K11">
        <v>310</v>
      </c>
      <c r="O11" s="1"/>
      <c r="P11" s="1">
        <v>4637</v>
      </c>
      <c r="Q11" t="s">
        <v>4</v>
      </c>
    </row>
    <row r="12" spans="1:17" x14ac:dyDescent="0.25">
      <c r="A12" t="s">
        <v>135</v>
      </c>
      <c r="F12">
        <v>253</v>
      </c>
      <c r="G12">
        <v>856</v>
      </c>
      <c r="H12">
        <v>726</v>
      </c>
      <c r="I12">
        <v>678</v>
      </c>
      <c r="J12">
        <v>593</v>
      </c>
      <c r="K12">
        <v>434</v>
      </c>
      <c r="L12">
        <v>462</v>
      </c>
      <c r="M12">
        <v>621</v>
      </c>
      <c r="N12">
        <v>746</v>
      </c>
      <c r="O12" s="1" t="s">
        <v>129</v>
      </c>
      <c r="P12" s="1">
        <v>5369</v>
      </c>
      <c r="Q12" t="s">
        <v>135</v>
      </c>
    </row>
    <row r="13" spans="1:17" x14ac:dyDescent="0.25">
      <c r="A13" t="s">
        <v>136</v>
      </c>
      <c r="C13">
        <v>164</v>
      </c>
      <c r="D13">
        <v>118</v>
      </c>
      <c r="E13">
        <v>581</v>
      </c>
      <c r="F13">
        <v>400</v>
      </c>
      <c r="G13">
        <v>264</v>
      </c>
      <c r="H13">
        <v>366</v>
      </c>
      <c r="I13">
        <v>460</v>
      </c>
      <c r="J13">
        <v>689</v>
      </c>
      <c r="K13">
        <v>554</v>
      </c>
      <c r="L13">
        <v>637</v>
      </c>
      <c r="M13">
        <v>366</v>
      </c>
      <c r="N13">
        <v>264</v>
      </c>
      <c r="O13" s="1" t="s">
        <v>129</v>
      </c>
      <c r="P13" s="1">
        <v>4863</v>
      </c>
      <c r="Q13" t="s">
        <v>136</v>
      </c>
    </row>
    <row r="14" spans="1:17" x14ac:dyDescent="0.25">
      <c r="A14" t="s">
        <v>2</v>
      </c>
      <c r="C14">
        <v>675</v>
      </c>
      <c r="D14">
        <v>615</v>
      </c>
      <c r="E14" s="1">
        <v>1230</v>
      </c>
      <c r="F14">
        <v>405</v>
      </c>
      <c r="G14">
        <v>408</v>
      </c>
      <c r="H14">
        <v>333</v>
      </c>
      <c r="I14">
        <v>250</v>
      </c>
      <c r="J14">
        <v>274</v>
      </c>
      <c r="K14">
        <v>350</v>
      </c>
      <c r="L14" t="s">
        <v>129</v>
      </c>
      <c r="M14" t="s">
        <v>129</v>
      </c>
      <c r="N14" t="s">
        <v>129</v>
      </c>
      <c r="O14" s="1">
        <v>370</v>
      </c>
      <c r="P14" s="1">
        <v>4910</v>
      </c>
      <c r="Q14" t="s">
        <v>2</v>
      </c>
    </row>
    <row r="15" spans="1:17" x14ac:dyDescent="0.25">
      <c r="A15" t="s">
        <v>5</v>
      </c>
      <c r="C15">
        <v>436</v>
      </c>
      <c r="D15">
        <v>589</v>
      </c>
      <c r="E15">
        <v>383</v>
      </c>
      <c r="F15">
        <v>347</v>
      </c>
      <c r="G15">
        <v>390</v>
      </c>
      <c r="H15">
        <v>391</v>
      </c>
      <c r="I15">
        <v>385</v>
      </c>
      <c r="J15">
        <v>395</v>
      </c>
      <c r="K15">
        <v>415</v>
      </c>
      <c r="O15" s="1"/>
      <c r="P15" s="1">
        <v>3731</v>
      </c>
      <c r="Q15" t="s">
        <v>5</v>
      </c>
    </row>
    <row r="16" spans="1:17" x14ac:dyDescent="0.25">
      <c r="A16" t="s">
        <v>6</v>
      </c>
      <c r="C16">
        <v>279</v>
      </c>
      <c r="D16">
        <v>505</v>
      </c>
      <c r="E16">
        <v>230</v>
      </c>
      <c r="F16">
        <v>245</v>
      </c>
      <c r="G16">
        <v>329</v>
      </c>
      <c r="H16">
        <v>351</v>
      </c>
      <c r="I16">
        <v>325</v>
      </c>
      <c r="J16">
        <v>300</v>
      </c>
      <c r="K16">
        <v>375</v>
      </c>
      <c r="O16" s="1"/>
      <c r="P16" s="1">
        <v>2939</v>
      </c>
      <c r="Q16" t="s">
        <v>6</v>
      </c>
    </row>
    <row r="17" spans="1:17" x14ac:dyDescent="0.25">
      <c r="A17" t="s">
        <v>7</v>
      </c>
      <c r="C17">
        <v>133</v>
      </c>
      <c r="D17">
        <v>157</v>
      </c>
      <c r="E17">
        <v>341</v>
      </c>
      <c r="F17">
        <v>163</v>
      </c>
      <c r="G17">
        <v>232</v>
      </c>
      <c r="H17">
        <v>222</v>
      </c>
      <c r="I17">
        <v>213</v>
      </c>
      <c r="J17">
        <v>277</v>
      </c>
      <c r="K17">
        <v>176</v>
      </c>
      <c r="L17">
        <v>255</v>
      </c>
      <c r="M17">
        <v>372</v>
      </c>
      <c r="N17">
        <v>269</v>
      </c>
      <c r="O17" s="1" t="s">
        <v>129</v>
      </c>
      <c r="P17" s="1">
        <v>2810</v>
      </c>
      <c r="Q17" t="s">
        <v>7</v>
      </c>
    </row>
    <row r="18" spans="1:17" x14ac:dyDescent="0.25">
      <c r="A18" t="s">
        <v>137</v>
      </c>
      <c r="C18">
        <v>210</v>
      </c>
      <c r="D18">
        <v>186</v>
      </c>
      <c r="E18">
        <v>212</v>
      </c>
      <c r="F18">
        <v>237</v>
      </c>
      <c r="G18">
        <v>228</v>
      </c>
      <c r="H18">
        <v>236</v>
      </c>
      <c r="I18">
        <v>213</v>
      </c>
      <c r="J18">
        <v>160</v>
      </c>
      <c r="K18">
        <v>160</v>
      </c>
      <c r="L18">
        <v>306</v>
      </c>
      <c r="M18">
        <v>270</v>
      </c>
      <c r="N18">
        <v>176</v>
      </c>
      <c r="O18" s="1" t="s">
        <v>129</v>
      </c>
      <c r="P18" s="1">
        <v>2594</v>
      </c>
      <c r="Q18" t="s">
        <v>137</v>
      </c>
    </row>
    <row r="19" spans="1:17" x14ac:dyDescent="0.25">
      <c r="A19" t="s">
        <v>8</v>
      </c>
      <c r="C19">
        <v>74</v>
      </c>
      <c r="D19">
        <v>72</v>
      </c>
      <c r="E19">
        <v>175</v>
      </c>
      <c r="F19">
        <v>220</v>
      </c>
      <c r="G19">
        <v>264</v>
      </c>
      <c r="H19">
        <v>270</v>
      </c>
      <c r="I19">
        <v>265</v>
      </c>
      <c r="J19">
        <v>230</v>
      </c>
      <c r="K19">
        <v>180</v>
      </c>
      <c r="O19" s="1"/>
      <c r="P19" s="1">
        <v>1750</v>
      </c>
      <c r="Q19" t="s">
        <v>8</v>
      </c>
    </row>
    <row r="20" spans="1:17" x14ac:dyDescent="0.25">
      <c r="A20" t="s">
        <v>9</v>
      </c>
      <c r="C20">
        <v>140</v>
      </c>
      <c r="D20">
        <v>145</v>
      </c>
      <c r="E20">
        <v>135</v>
      </c>
      <c r="F20">
        <v>173</v>
      </c>
      <c r="G20">
        <v>215</v>
      </c>
      <c r="H20">
        <v>235</v>
      </c>
      <c r="I20">
        <v>230</v>
      </c>
      <c r="J20">
        <v>190</v>
      </c>
      <c r="K20">
        <v>130</v>
      </c>
      <c r="O20" s="1"/>
      <c r="P20" s="1">
        <v>1593</v>
      </c>
      <c r="Q20" t="s">
        <v>9</v>
      </c>
    </row>
    <row r="21" spans="1:17" x14ac:dyDescent="0.25">
      <c r="A21" t="s">
        <v>10</v>
      </c>
      <c r="C21">
        <v>150</v>
      </c>
      <c r="D21">
        <v>160</v>
      </c>
      <c r="E21">
        <v>195</v>
      </c>
      <c r="F21">
        <v>155</v>
      </c>
      <c r="G21">
        <v>170</v>
      </c>
      <c r="H21">
        <v>195</v>
      </c>
      <c r="I21">
        <v>165</v>
      </c>
      <c r="J21">
        <v>165</v>
      </c>
      <c r="K21">
        <v>175</v>
      </c>
      <c r="O21" s="1"/>
      <c r="P21" s="1">
        <v>1530</v>
      </c>
      <c r="Q21" t="s">
        <v>10</v>
      </c>
    </row>
    <row r="22" spans="1:17" x14ac:dyDescent="0.25">
      <c r="A22" t="s">
        <v>12</v>
      </c>
      <c r="C22">
        <v>95</v>
      </c>
      <c r="D22">
        <v>105</v>
      </c>
      <c r="E22">
        <v>155</v>
      </c>
      <c r="F22">
        <v>100</v>
      </c>
      <c r="G22">
        <v>120</v>
      </c>
      <c r="H22">
        <v>170</v>
      </c>
      <c r="I22">
        <v>110</v>
      </c>
      <c r="J22">
        <v>125</v>
      </c>
      <c r="K22">
        <v>175</v>
      </c>
      <c r="O22" s="1"/>
      <c r="P22" s="1">
        <v>1155</v>
      </c>
      <c r="Q22" t="s">
        <v>12</v>
      </c>
    </row>
    <row r="23" spans="1:17" x14ac:dyDescent="0.25">
      <c r="A23" t="s">
        <v>11</v>
      </c>
      <c r="C23">
        <v>92</v>
      </c>
      <c r="D23">
        <v>95</v>
      </c>
      <c r="E23">
        <v>110</v>
      </c>
      <c r="F23">
        <v>150</v>
      </c>
      <c r="G23">
        <v>185</v>
      </c>
      <c r="H23">
        <v>180</v>
      </c>
      <c r="I23">
        <v>170</v>
      </c>
      <c r="J23">
        <v>105</v>
      </c>
      <c r="K23">
        <v>65</v>
      </c>
      <c r="P23" s="1">
        <v>1152</v>
      </c>
      <c r="Q23" t="s">
        <v>11</v>
      </c>
    </row>
    <row r="24" spans="1:17" x14ac:dyDescent="0.25">
      <c r="A24" t="s">
        <v>15</v>
      </c>
      <c r="C24">
        <v>90</v>
      </c>
      <c r="D24">
        <v>100</v>
      </c>
      <c r="E24">
        <v>125</v>
      </c>
      <c r="F24">
        <v>85</v>
      </c>
      <c r="G24">
        <v>95</v>
      </c>
      <c r="H24">
        <v>175</v>
      </c>
      <c r="I24">
        <v>140</v>
      </c>
      <c r="J24">
        <v>105</v>
      </c>
      <c r="K24">
        <v>180</v>
      </c>
      <c r="P24" s="1">
        <v>1095</v>
      </c>
      <c r="Q24" t="s">
        <v>15</v>
      </c>
    </row>
    <row r="25" spans="1:17" x14ac:dyDescent="0.25">
      <c r="A25" t="s">
        <v>14</v>
      </c>
      <c r="C25">
        <v>23</v>
      </c>
      <c r="D25">
        <v>47</v>
      </c>
      <c r="E25">
        <v>91</v>
      </c>
      <c r="F25">
        <v>87</v>
      </c>
      <c r="G25">
        <v>145</v>
      </c>
      <c r="H25">
        <v>280</v>
      </c>
      <c r="I25">
        <v>101</v>
      </c>
      <c r="J25">
        <v>90</v>
      </c>
      <c r="K25">
        <v>68</v>
      </c>
      <c r="L25">
        <v>64</v>
      </c>
      <c r="M25">
        <v>55</v>
      </c>
      <c r="N25">
        <v>51</v>
      </c>
      <c r="O25" t="s">
        <v>129</v>
      </c>
      <c r="P25" s="1">
        <v>1102</v>
      </c>
      <c r="Q25" t="s">
        <v>14</v>
      </c>
    </row>
    <row r="26" spans="1:17" x14ac:dyDescent="0.25">
      <c r="A26" t="s">
        <v>138</v>
      </c>
      <c r="C26">
        <v>0</v>
      </c>
      <c r="D26">
        <v>16</v>
      </c>
      <c r="E26">
        <v>127</v>
      </c>
      <c r="F26">
        <v>77</v>
      </c>
      <c r="G26">
        <v>91</v>
      </c>
      <c r="H26">
        <v>116</v>
      </c>
      <c r="I26">
        <v>150</v>
      </c>
      <c r="J26">
        <v>130</v>
      </c>
      <c r="K26">
        <v>190</v>
      </c>
      <c r="P26">
        <v>897</v>
      </c>
      <c r="Q26" t="s">
        <v>138</v>
      </c>
    </row>
    <row r="27" spans="1:17" x14ac:dyDescent="0.25">
      <c r="A27" t="s">
        <v>17</v>
      </c>
      <c r="C27">
        <v>73</v>
      </c>
      <c r="D27">
        <v>54</v>
      </c>
      <c r="E27">
        <v>94</v>
      </c>
      <c r="F27">
        <v>63</v>
      </c>
      <c r="G27">
        <v>63</v>
      </c>
      <c r="H27">
        <v>152</v>
      </c>
      <c r="I27">
        <v>105</v>
      </c>
      <c r="J27">
        <v>125</v>
      </c>
      <c r="K27">
        <v>135</v>
      </c>
      <c r="P27">
        <v>864</v>
      </c>
      <c r="Q27" t="s">
        <v>18</v>
      </c>
    </row>
    <row r="28" spans="1:17" x14ac:dyDescent="0.25">
      <c r="A28" t="s">
        <v>16</v>
      </c>
      <c r="C28">
        <v>65</v>
      </c>
      <c r="D28">
        <v>95</v>
      </c>
      <c r="E28">
        <v>115</v>
      </c>
      <c r="F28">
        <v>70</v>
      </c>
      <c r="G28">
        <v>105</v>
      </c>
      <c r="H28">
        <v>75</v>
      </c>
      <c r="I28">
        <v>95</v>
      </c>
      <c r="J28">
        <v>100</v>
      </c>
      <c r="K28">
        <v>105</v>
      </c>
      <c r="P28">
        <v>825</v>
      </c>
      <c r="Q28" t="s">
        <v>16</v>
      </c>
    </row>
    <row r="29" spans="1:17" x14ac:dyDescent="0.25">
      <c r="A29" t="s">
        <v>13</v>
      </c>
      <c r="C29">
        <v>216</v>
      </c>
      <c r="D29">
        <v>185</v>
      </c>
      <c r="E29">
        <v>175</v>
      </c>
      <c r="F29">
        <v>53</v>
      </c>
      <c r="G29">
        <v>27</v>
      </c>
      <c r="H29">
        <v>25</v>
      </c>
      <c r="I29">
        <v>16</v>
      </c>
      <c r="J29">
        <v>5</v>
      </c>
      <c r="K29">
        <v>2</v>
      </c>
      <c r="P29">
        <v>704</v>
      </c>
      <c r="Q29" t="s">
        <v>13</v>
      </c>
    </row>
    <row r="30" spans="1:17" x14ac:dyDescent="0.25">
      <c r="A30" t="s">
        <v>139</v>
      </c>
      <c r="C30">
        <v>78</v>
      </c>
      <c r="D30">
        <v>68</v>
      </c>
      <c r="E30">
        <v>92</v>
      </c>
      <c r="F30">
        <v>88</v>
      </c>
      <c r="G30">
        <v>82</v>
      </c>
      <c r="H30">
        <v>52</v>
      </c>
      <c r="I30">
        <v>47</v>
      </c>
      <c r="J30">
        <v>65</v>
      </c>
      <c r="K30">
        <v>35</v>
      </c>
      <c r="L30">
        <v>35</v>
      </c>
      <c r="M30">
        <v>55</v>
      </c>
      <c r="N30">
        <v>45</v>
      </c>
      <c r="O30" t="s">
        <v>129</v>
      </c>
      <c r="P30">
        <v>742</v>
      </c>
      <c r="Q30" t="s">
        <v>139</v>
      </c>
    </row>
    <row r="31" spans="1:17" x14ac:dyDescent="0.25">
      <c r="A31" t="s">
        <v>140</v>
      </c>
      <c r="C31">
        <v>83</v>
      </c>
      <c r="D31">
        <v>58</v>
      </c>
      <c r="E31">
        <v>90</v>
      </c>
      <c r="F31">
        <v>85</v>
      </c>
      <c r="G31">
        <v>106</v>
      </c>
      <c r="H31">
        <v>74</v>
      </c>
      <c r="I31">
        <v>56</v>
      </c>
      <c r="J31">
        <v>74</v>
      </c>
      <c r="K31">
        <v>54</v>
      </c>
      <c r="L31">
        <v>0</v>
      </c>
      <c r="M31">
        <v>0</v>
      </c>
      <c r="N31">
        <v>0</v>
      </c>
      <c r="O31" t="s">
        <v>129</v>
      </c>
      <c r="P31">
        <v>680</v>
      </c>
      <c r="Q31" t="s">
        <v>140</v>
      </c>
    </row>
    <row r="32" spans="1:17" x14ac:dyDescent="0.25">
      <c r="A32" t="s">
        <v>21</v>
      </c>
      <c r="D32">
        <v>27</v>
      </c>
      <c r="E32">
        <v>52</v>
      </c>
      <c r="F32">
        <v>47</v>
      </c>
      <c r="G32">
        <v>65</v>
      </c>
      <c r="H32">
        <v>70</v>
      </c>
      <c r="I32">
        <v>115</v>
      </c>
      <c r="J32">
        <v>90</v>
      </c>
      <c r="K32">
        <v>120</v>
      </c>
      <c r="P32">
        <v>586</v>
      </c>
      <c r="Q32" t="s">
        <v>21</v>
      </c>
    </row>
    <row r="33" spans="1:17" x14ac:dyDescent="0.25">
      <c r="A33" t="s">
        <v>20</v>
      </c>
      <c r="C33">
        <v>50</v>
      </c>
      <c r="D33">
        <v>63</v>
      </c>
      <c r="E33">
        <v>45</v>
      </c>
      <c r="F33">
        <v>37</v>
      </c>
      <c r="G33">
        <v>85</v>
      </c>
      <c r="H33">
        <v>44</v>
      </c>
      <c r="I33">
        <v>40</v>
      </c>
      <c r="J33">
        <v>50</v>
      </c>
      <c r="K33">
        <v>30</v>
      </c>
      <c r="P33">
        <v>444</v>
      </c>
      <c r="Q33" t="s">
        <v>20</v>
      </c>
    </row>
    <row r="34" spans="1:17" x14ac:dyDescent="0.25">
      <c r="A34" t="s">
        <v>19</v>
      </c>
      <c r="C34">
        <v>175</v>
      </c>
      <c r="D34">
        <v>210</v>
      </c>
      <c r="E34">
        <v>45</v>
      </c>
      <c r="F34">
        <v>7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 t="s">
        <v>129</v>
      </c>
      <c r="P34">
        <v>437</v>
      </c>
      <c r="Q34" t="s">
        <v>19</v>
      </c>
    </row>
    <row r="35" spans="1:17" x14ac:dyDescent="0.25">
      <c r="A35" t="s">
        <v>141</v>
      </c>
      <c r="F35">
        <v>40</v>
      </c>
      <c r="G35">
        <v>119</v>
      </c>
      <c r="H35">
        <v>49</v>
      </c>
      <c r="I35">
        <v>80</v>
      </c>
      <c r="J35">
        <v>55</v>
      </c>
      <c r="K35">
        <v>90</v>
      </c>
      <c r="P35">
        <v>433</v>
      </c>
      <c r="Q35" t="s">
        <v>141</v>
      </c>
    </row>
    <row r="36" spans="1:17" x14ac:dyDescent="0.25">
      <c r="A36" t="s">
        <v>142</v>
      </c>
      <c r="C36">
        <v>72</v>
      </c>
      <c r="D36">
        <v>87</v>
      </c>
      <c r="E36">
        <v>33</v>
      </c>
      <c r="F36">
        <v>20</v>
      </c>
      <c r="G36">
        <v>60</v>
      </c>
      <c r="H36">
        <v>25</v>
      </c>
      <c r="I36">
        <v>40</v>
      </c>
      <c r="J36">
        <v>45</v>
      </c>
      <c r="K36">
        <v>40</v>
      </c>
      <c r="P36">
        <v>422</v>
      </c>
      <c r="Q36" t="s">
        <v>142</v>
      </c>
    </row>
    <row r="37" spans="1:17" x14ac:dyDescent="0.25">
      <c r="A37" t="s">
        <v>22</v>
      </c>
      <c r="C37">
        <v>35</v>
      </c>
      <c r="D37">
        <v>45</v>
      </c>
      <c r="E37">
        <v>55</v>
      </c>
      <c r="F37">
        <v>35</v>
      </c>
      <c r="G37">
        <v>50</v>
      </c>
      <c r="H37">
        <v>40</v>
      </c>
      <c r="I37">
        <v>45</v>
      </c>
      <c r="J37">
        <v>55</v>
      </c>
      <c r="K37">
        <v>60</v>
      </c>
      <c r="P37">
        <v>420</v>
      </c>
      <c r="Q37" t="s">
        <v>22</v>
      </c>
    </row>
    <row r="38" spans="1:17" x14ac:dyDescent="0.25">
      <c r="A38" t="s">
        <v>143</v>
      </c>
      <c r="C38">
        <v>34</v>
      </c>
      <c r="D38">
        <v>32</v>
      </c>
      <c r="E38">
        <v>28</v>
      </c>
      <c r="F38">
        <v>9</v>
      </c>
      <c r="G38">
        <v>61</v>
      </c>
      <c r="H38">
        <v>62</v>
      </c>
      <c r="I38">
        <v>55</v>
      </c>
      <c r="J38">
        <v>40</v>
      </c>
      <c r="K38">
        <v>70</v>
      </c>
      <c r="P38">
        <v>391</v>
      </c>
      <c r="Q38" t="s">
        <v>143</v>
      </c>
    </row>
    <row r="39" spans="1:17" x14ac:dyDescent="0.25">
      <c r="A39" t="s">
        <v>23</v>
      </c>
      <c r="C39">
        <v>4</v>
      </c>
      <c r="D39">
        <v>71</v>
      </c>
      <c r="E39">
        <v>7</v>
      </c>
      <c r="F39">
        <v>46</v>
      </c>
      <c r="G39">
        <v>40</v>
      </c>
      <c r="H39">
        <v>30</v>
      </c>
      <c r="I39">
        <v>35</v>
      </c>
      <c r="J39">
        <v>40</v>
      </c>
      <c r="K39">
        <v>45</v>
      </c>
      <c r="P39">
        <v>318</v>
      </c>
      <c r="Q39" t="s">
        <v>23</v>
      </c>
    </row>
    <row r="40" spans="1:17" x14ac:dyDescent="0.25">
      <c r="A40" t="s">
        <v>24</v>
      </c>
      <c r="C40">
        <v>8</v>
      </c>
      <c r="D40">
        <v>10</v>
      </c>
      <c r="E40">
        <v>22</v>
      </c>
      <c r="F40">
        <v>35</v>
      </c>
      <c r="G40">
        <v>51</v>
      </c>
      <c r="H40">
        <v>60</v>
      </c>
      <c r="I40">
        <v>50</v>
      </c>
      <c r="J40">
        <v>24</v>
      </c>
      <c r="K40">
        <v>16</v>
      </c>
      <c r="P40">
        <v>276</v>
      </c>
      <c r="Q40" t="s">
        <v>24</v>
      </c>
    </row>
    <row r="41" spans="1:17" x14ac:dyDescent="0.25">
      <c r="A41" t="s">
        <v>26</v>
      </c>
      <c r="C41">
        <v>30</v>
      </c>
      <c r="D41">
        <v>11</v>
      </c>
      <c r="E41">
        <v>8</v>
      </c>
      <c r="F41">
        <v>5</v>
      </c>
      <c r="G41">
        <v>0</v>
      </c>
      <c r="H41">
        <v>51</v>
      </c>
      <c r="I41">
        <v>35</v>
      </c>
      <c r="J41">
        <v>35</v>
      </c>
      <c r="K41">
        <v>50</v>
      </c>
      <c r="P41">
        <v>225</v>
      </c>
      <c r="Q41" t="s">
        <v>26</v>
      </c>
    </row>
    <row r="42" spans="1:17" x14ac:dyDescent="0.25">
      <c r="A42" t="s">
        <v>25</v>
      </c>
      <c r="C42">
        <v>71</v>
      </c>
      <c r="D42">
        <v>38</v>
      </c>
      <c r="E42">
        <v>26</v>
      </c>
      <c r="F42">
        <v>9</v>
      </c>
      <c r="G42">
        <v>4</v>
      </c>
      <c r="H42">
        <v>8</v>
      </c>
      <c r="I42">
        <v>4</v>
      </c>
      <c r="J42">
        <v>2</v>
      </c>
      <c r="K42">
        <v>1</v>
      </c>
      <c r="P42">
        <v>163</v>
      </c>
      <c r="Q42" t="s">
        <v>25</v>
      </c>
    </row>
    <row r="43" spans="1:17" x14ac:dyDescent="0.25">
      <c r="A43" t="s">
        <v>144</v>
      </c>
      <c r="C43">
        <v>0</v>
      </c>
      <c r="D43">
        <v>1</v>
      </c>
      <c r="E43">
        <v>2</v>
      </c>
      <c r="F43">
        <v>0</v>
      </c>
      <c r="G43">
        <v>1</v>
      </c>
      <c r="H43">
        <v>0</v>
      </c>
      <c r="I43">
        <v>1</v>
      </c>
      <c r="J43">
        <v>8</v>
      </c>
      <c r="K43">
        <v>65</v>
      </c>
      <c r="P43">
        <v>78</v>
      </c>
      <c r="Q43" t="s">
        <v>144</v>
      </c>
    </row>
    <row r="44" spans="1:17" x14ac:dyDescent="0.25">
      <c r="A44" t="s">
        <v>145</v>
      </c>
      <c r="N44">
        <v>130</v>
      </c>
      <c r="O44" t="s">
        <v>129</v>
      </c>
      <c r="P44">
        <v>130</v>
      </c>
      <c r="Q44" t="s">
        <v>145</v>
      </c>
    </row>
    <row r="45" spans="1:17" x14ac:dyDescent="0.25">
      <c r="A45" t="s">
        <v>27</v>
      </c>
      <c r="C45">
        <v>6</v>
      </c>
      <c r="D45">
        <v>14</v>
      </c>
      <c r="E45">
        <v>15</v>
      </c>
      <c r="F45">
        <v>8</v>
      </c>
      <c r="G45">
        <v>12</v>
      </c>
      <c r="H45">
        <v>6</v>
      </c>
      <c r="I45">
        <v>2</v>
      </c>
      <c r="J45">
        <v>8</v>
      </c>
      <c r="K45">
        <v>5</v>
      </c>
      <c r="P45">
        <v>76</v>
      </c>
      <c r="Q45" t="s">
        <v>27</v>
      </c>
    </row>
    <row r="46" spans="1:17" x14ac:dyDescent="0.25">
      <c r="A46" t="s">
        <v>28</v>
      </c>
      <c r="C46">
        <v>8</v>
      </c>
      <c r="D46">
        <v>1</v>
      </c>
      <c r="E46">
        <v>3</v>
      </c>
      <c r="F46">
        <v>2</v>
      </c>
      <c r="G46">
        <v>0</v>
      </c>
      <c r="H46">
        <v>2</v>
      </c>
      <c r="I46">
        <v>2</v>
      </c>
      <c r="J46">
        <v>2</v>
      </c>
      <c r="K46">
        <v>3</v>
      </c>
      <c r="P46">
        <v>23</v>
      </c>
      <c r="Q46" t="s">
        <v>28</v>
      </c>
    </row>
    <row r="47" spans="1:17" x14ac:dyDescent="0.25">
      <c r="A47" t="s">
        <v>146</v>
      </c>
      <c r="C47">
        <v>1</v>
      </c>
      <c r="D47">
        <v>2</v>
      </c>
      <c r="E47">
        <v>0</v>
      </c>
      <c r="F47">
        <v>1</v>
      </c>
      <c r="G47">
        <v>0</v>
      </c>
      <c r="H47">
        <v>2</v>
      </c>
      <c r="I47">
        <v>1</v>
      </c>
      <c r="J47">
        <v>1</v>
      </c>
      <c r="K47">
        <v>0</v>
      </c>
      <c r="L47">
        <v>1</v>
      </c>
      <c r="M47">
        <v>0</v>
      </c>
      <c r="N47">
        <v>0</v>
      </c>
      <c r="O47" t="s">
        <v>129</v>
      </c>
      <c r="P47">
        <v>9</v>
      </c>
      <c r="Q47" t="s">
        <v>146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F850E-537B-45E6-9FF0-448204030707}">
  <dimension ref="A1:L65"/>
  <sheetViews>
    <sheetView workbookViewId="0">
      <selection activeCell="H4" sqref="H4"/>
    </sheetView>
  </sheetViews>
  <sheetFormatPr defaultRowHeight="15.75" x14ac:dyDescent="0.25"/>
  <cols>
    <col min="2" max="2" width="19.375" customWidth="1"/>
    <col min="4" max="10" width="9.125" bestFit="1" customWidth="1"/>
    <col min="11" max="11" width="10.125" bestFit="1" customWidth="1"/>
    <col min="12" max="12" width="9.125" bestFit="1" customWidth="1"/>
  </cols>
  <sheetData>
    <row r="1" spans="1:12" x14ac:dyDescent="0.25">
      <c r="A1" t="s">
        <v>195</v>
      </c>
    </row>
    <row r="7" spans="1:12" x14ac:dyDescent="0.25">
      <c r="D7" s="9" t="s">
        <v>196</v>
      </c>
      <c r="E7" s="9"/>
      <c r="F7" s="9"/>
      <c r="G7" s="9"/>
      <c r="H7" s="9"/>
      <c r="I7" s="9"/>
      <c r="J7" s="9"/>
      <c r="K7" s="9"/>
      <c r="L7" s="9"/>
    </row>
    <row r="8" spans="1:12" x14ac:dyDescent="0.25">
      <c r="A8" t="str">
        <f>'Units by model and year'!A10</f>
        <v>Make</v>
      </c>
      <c r="B8" t="str">
        <f>'Units by model and year'!B10</f>
        <v>Model</v>
      </c>
      <c r="C8" t="str">
        <f>'Units by model and year'!C10</f>
        <v>Total</v>
      </c>
      <c r="D8">
        <f>'Units by model and year'!D10</f>
        <v>2011</v>
      </c>
      <c r="E8">
        <f>'Units by model and year'!E10</f>
        <v>2012</v>
      </c>
      <c r="F8">
        <f>'Units by model and year'!F10</f>
        <v>2013</v>
      </c>
      <c r="G8">
        <f>'Units by model and year'!G10</f>
        <v>2014</v>
      </c>
      <c r="H8">
        <f>'Units by model and year'!H10</f>
        <v>2015</v>
      </c>
      <c r="I8">
        <f>'Units by model and year'!I10</f>
        <v>2016</v>
      </c>
      <c r="J8">
        <f>'Units by model and year'!J10</f>
        <v>2017</v>
      </c>
      <c r="K8">
        <f>'Units by model and year'!K10</f>
        <v>2018</v>
      </c>
      <c r="L8">
        <f>'Units by model and year'!L10</f>
        <v>2019</v>
      </c>
    </row>
    <row r="9" spans="1:12" x14ac:dyDescent="0.25">
      <c r="A9" t="str">
        <f>'Units by model and year'!A11</f>
        <v>Audi</v>
      </c>
      <c r="B9" t="str">
        <f>'Units by model and year'!B11</f>
        <v>A3 Sportback e-tron</v>
      </c>
      <c r="C9" s="11">
        <f>SUM(D9:L9)</f>
        <v>46.100479999999997</v>
      </c>
      <c r="D9" s="10">
        <f>'Units by model and year'!D11*'Units by model and year'!N11/1000000</f>
        <v>0</v>
      </c>
      <c r="E9" s="10">
        <f>'Units by model and year'!E11*'Units by model and year'!O11/1000000</f>
        <v>0</v>
      </c>
      <c r="F9" s="10">
        <f>'Units by model and year'!F11*'Units by model and year'!P11/1000000</f>
        <v>0</v>
      </c>
      <c r="G9" s="10">
        <f>'Units by model and year'!G11*'Units by model and year'!Q11/1000000</f>
        <v>0</v>
      </c>
      <c r="H9" s="10">
        <f>'Units by model and year'!H11*'Units by model and year'!R11/1000000</f>
        <v>0.22059799999999999</v>
      </c>
      <c r="I9" s="10">
        <f>'Units by model and year'!I11*'Units by model and year'!S11/1000000</f>
        <v>19.268560000000001</v>
      </c>
      <c r="J9" s="10">
        <f>'Units by model and year'!J11*'Units by model and year'!T11/1000000</f>
        <v>12.952254</v>
      </c>
      <c r="K9" s="10">
        <f>'Units by model and year'!K11*'Units by model and year'!U11/1000000</f>
        <v>11.691694</v>
      </c>
      <c r="L9" s="10">
        <f>'Units by model and year'!L11*'Units by model and year'!V11/1000000</f>
        <v>1.967374</v>
      </c>
    </row>
    <row r="10" spans="1:12" x14ac:dyDescent="0.25">
      <c r="A10" t="str">
        <f>'Units by model and year'!A12</f>
        <v>Audi</v>
      </c>
      <c r="B10" t="str">
        <f>'Units by model and year'!B12</f>
        <v>e-tron</v>
      </c>
      <c r="C10" s="11">
        <f t="shared" ref="C10:C65" si="0">SUM(D10:L10)</f>
        <v>40.267499999999998</v>
      </c>
      <c r="D10" s="10">
        <f>'Units by model and year'!D12*'Units by model and year'!N12/1000000</f>
        <v>0</v>
      </c>
      <c r="E10" s="10">
        <f>'Units by model and year'!E12*'Units by model and year'!O12/1000000</f>
        <v>0</v>
      </c>
      <c r="F10" s="10">
        <f>'Units by model and year'!F12*'Units by model and year'!P12/1000000</f>
        <v>0</v>
      </c>
      <c r="G10" s="10">
        <f>'Units by model and year'!G12*'Units by model and year'!Q12/1000000</f>
        <v>0</v>
      </c>
      <c r="H10" s="10">
        <f>'Units by model and year'!H12*'Units by model and year'!R12/1000000</f>
        <v>0</v>
      </c>
      <c r="I10" s="10">
        <f>'Units by model and year'!I12*'Units by model and year'!S12/1000000</f>
        <v>0</v>
      </c>
      <c r="J10" s="10">
        <f>'Units by model and year'!J12*'Units by model and year'!T12/1000000</f>
        <v>0</v>
      </c>
      <c r="K10" s="10">
        <f>'Units by model and year'!K12*'Units by model and year'!U12/1000000</f>
        <v>0</v>
      </c>
      <c r="L10" s="10">
        <f>'Units by model and year'!L12*'Units by model and year'!V12/1000000</f>
        <v>40.267499999999998</v>
      </c>
    </row>
    <row r="11" spans="1:12" x14ac:dyDescent="0.25">
      <c r="A11" t="str">
        <f>'Units by model and year'!A13</f>
        <v>BMW</v>
      </c>
      <c r="B11" t="str">
        <f>'Units by model and year'!B13</f>
        <v>330e</v>
      </c>
      <c r="C11" s="11">
        <f t="shared" si="0"/>
        <v>33.328330000000001</v>
      </c>
      <c r="D11" s="10">
        <f>'Units by model and year'!D13*'Units by model and year'!N13/1000000</f>
        <v>0</v>
      </c>
      <c r="E11" s="10">
        <f>'Units by model and year'!E13*'Units by model and year'!O13/1000000</f>
        <v>0</v>
      </c>
      <c r="F11" s="10">
        <f>'Units by model and year'!F13*'Units by model and year'!P13/1000000</f>
        <v>0</v>
      </c>
      <c r="G11" s="10">
        <f>'Units by model and year'!G13*'Units by model and year'!Q13/1000000</f>
        <v>0</v>
      </c>
      <c r="H11" s="10">
        <f>'Units by model and year'!H13*'Units by model and year'!R13/1000000</f>
        <v>0</v>
      </c>
      <c r="I11" s="10">
        <f>'Units by model and year'!I13*'Units by model and year'!S13/1000000</f>
        <v>3.4808699999999999</v>
      </c>
      <c r="J11" s="10">
        <f>'Units by model and year'!J13*'Units by model and year'!T13/1000000</f>
        <v>16.568141000000001</v>
      </c>
      <c r="K11" s="10">
        <f>'Units by model and year'!K13*'Units by model and year'!U13/1000000</f>
        <v>10.4026</v>
      </c>
      <c r="L11" s="10">
        <f>'Units by model and year'!L13*'Units by model and year'!V13/1000000</f>
        <v>2.876719</v>
      </c>
    </row>
    <row r="12" spans="1:12" x14ac:dyDescent="0.25">
      <c r="A12" t="str">
        <f>'Units by model and year'!A14</f>
        <v>BMW</v>
      </c>
      <c r="B12" t="str">
        <f>'Units by model and year'!B14</f>
        <v>530e</v>
      </c>
      <c r="C12" s="11">
        <f t="shared" si="0"/>
        <v>85.415064000000001</v>
      </c>
      <c r="D12" s="10">
        <f>'Units by model and year'!D14*'Units by model and year'!N14/1000000</f>
        <v>0</v>
      </c>
      <c r="E12" s="10">
        <f>'Units by model and year'!E14*'Units by model and year'!O14/1000000</f>
        <v>0</v>
      </c>
      <c r="F12" s="10">
        <f>'Units by model and year'!F14*'Units by model and year'!P14/1000000</f>
        <v>0</v>
      </c>
      <c r="G12" s="10">
        <f>'Units by model and year'!G14*'Units by model and year'!Q14/1000000</f>
        <v>0</v>
      </c>
      <c r="H12" s="10">
        <f>'Units by model and year'!H14*'Units by model and year'!R14/1000000</f>
        <v>0</v>
      </c>
      <c r="I12" s="10">
        <f>'Units by model and year'!I14*'Units by model and year'!S14/1000000</f>
        <v>0</v>
      </c>
      <c r="J12" s="10">
        <f>'Units by model and year'!J14*'Units by model and year'!T14/1000000</f>
        <v>17.607696000000001</v>
      </c>
      <c r="K12" s="10">
        <f>'Units by model and year'!K14*'Units by model and year'!U14/1000000</f>
        <v>40.443551999999997</v>
      </c>
      <c r="L12" s="10">
        <f>'Units by model and year'!L14*'Units by model and year'!V14/1000000</f>
        <v>27.363816</v>
      </c>
    </row>
    <row r="13" spans="1:12" x14ac:dyDescent="0.25">
      <c r="A13" t="str">
        <f>'Units by model and year'!A15</f>
        <v>BMW</v>
      </c>
      <c r="B13" t="str">
        <f>'Units by model and year'!B15</f>
        <v>740e</v>
      </c>
      <c r="C13" s="11">
        <f t="shared" si="0"/>
        <v>5.3962080000000006</v>
      </c>
      <c r="D13" s="10">
        <f>'Units by model and year'!D15*'Units by model and year'!N15/1000000</f>
        <v>0</v>
      </c>
      <c r="E13" s="10">
        <f>'Units by model and year'!E15*'Units by model and year'!O15/1000000</f>
        <v>0</v>
      </c>
      <c r="F13" s="10">
        <f>'Units by model and year'!F15*'Units by model and year'!P15/1000000</f>
        <v>0</v>
      </c>
      <c r="G13" s="10">
        <f>'Units by model and year'!G15*'Units by model and year'!Q15/1000000</f>
        <v>0</v>
      </c>
      <c r="H13" s="10">
        <f>'Units by model and year'!H15*'Units by model and year'!R15/1000000</f>
        <v>0</v>
      </c>
      <c r="I13" s="10">
        <f>'Units by model and year'!I15*'Units by model and year'!S15/1000000</f>
        <v>0.107364</v>
      </c>
      <c r="J13" s="10">
        <f>'Units by model and year'!J15*'Units by model and year'!T15/1000000</f>
        <v>3.3002760000000002</v>
      </c>
      <c r="K13" s="10">
        <f>'Units by model and year'!K15*'Units by model and year'!U15/1000000</f>
        <v>1.582452</v>
      </c>
      <c r="L13" s="10">
        <f>'Units by model and year'!L15*'Units by model and year'!V15/1000000</f>
        <v>0.40611599999999998</v>
      </c>
    </row>
    <row r="14" spans="1:12" x14ac:dyDescent="0.25">
      <c r="A14" t="str">
        <f>'Units by model and year'!A16</f>
        <v>BMW</v>
      </c>
      <c r="B14" t="str">
        <f>'Units by model and year'!B16</f>
        <v>i3 (BEV + REx)</v>
      </c>
      <c r="C14" s="11">
        <f t="shared" si="0"/>
        <v>314.90999999999997</v>
      </c>
      <c r="D14" s="10">
        <f>'Units by model and year'!D16*'Units by model and year'!N16/1000000</f>
        <v>0</v>
      </c>
      <c r="E14" s="10">
        <f>'Units by model and year'!E16*'Units by model and year'!O16/1000000</f>
        <v>0</v>
      </c>
      <c r="F14" s="10">
        <f>'Units by model and year'!F16*'Units by model and year'!P16/1000000</f>
        <v>0</v>
      </c>
      <c r="G14" s="10">
        <f>'Units by model and year'!G16*'Units by model and year'!Q16/1000000</f>
        <v>45.69</v>
      </c>
      <c r="H14" s="10">
        <f>'Units by model and year'!H16*'Units by model and year'!R16/1000000</f>
        <v>82.68</v>
      </c>
      <c r="I14" s="10">
        <f>'Units by model and year'!I16*'Units by model and year'!S16/1000000</f>
        <v>57.1875</v>
      </c>
      <c r="J14" s="10">
        <f>'Units by model and year'!J16*'Units by model and year'!T16/1000000</f>
        <v>47.07</v>
      </c>
      <c r="K14" s="10">
        <f>'Units by model and year'!K16*'Units by model and year'!U16/1000000</f>
        <v>45.877499999999998</v>
      </c>
      <c r="L14" s="10">
        <f>'Units by model and year'!L16*'Units by model and year'!V16/1000000</f>
        <v>36.405000000000001</v>
      </c>
    </row>
    <row r="15" spans="1:12" x14ac:dyDescent="0.25">
      <c r="A15" t="str">
        <f>'Units by model and year'!A17</f>
        <v>BMW</v>
      </c>
      <c r="B15" t="str">
        <f>'Units by model and year'!B17</f>
        <v>i8</v>
      </c>
      <c r="C15" s="11">
        <f t="shared" si="0"/>
        <v>25.091528</v>
      </c>
      <c r="D15" s="10">
        <f>'Units by model and year'!D17*'Units by model and year'!N17/1000000</f>
        <v>0</v>
      </c>
      <c r="E15" s="10">
        <f>'Units by model and year'!E17*'Units by model and year'!O17/1000000</f>
        <v>0</v>
      </c>
      <c r="F15" s="10">
        <f>'Units by model and year'!F17*'Units by model and year'!P17/1000000</f>
        <v>0</v>
      </c>
      <c r="G15" s="10">
        <f>'Units by model and year'!G17*'Units by model and year'!Q17/1000000</f>
        <v>2.0551650000000001</v>
      </c>
      <c r="H15" s="10">
        <f>'Units by model and year'!H17*'Units by model and year'!R17/1000000</f>
        <v>8.3872949999999999</v>
      </c>
      <c r="I15" s="10">
        <f>'Units by model and year'!I17*'Units by model and year'!S17/1000000</f>
        <v>5.9025819999999998</v>
      </c>
      <c r="J15" s="10">
        <f>'Units by model and year'!J17*'Units by model and year'!T17/1000000</f>
        <v>1.807064</v>
      </c>
      <c r="K15" s="10">
        <f>'Units by model and year'!K17*'Units by model and year'!U17/1000000</f>
        <v>2.8587159999999998</v>
      </c>
      <c r="L15" s="10">
        <f>'Units by model and year'!L17*'Units by model and year'!V17/1000000</f>
        <v>4.0807060000000002</v>
      </c>
    </row>
    <row r="16" spans="1:12" x14ac:dyDescent="0.25">
      <c r="A16" t="str">
        <f>'Units by model and year'!A18</f>
        <v>BMW</v>
      </c>
      <c r="B16" t="str">
        <f>'Units by model and year'!B18</f>
        <v>X5 xDrive 40e</v>
      </c>
      <c r="C16" s="11">
        <f t="shared" si="0"/>
        <v>78.595116000000004</v>
      </c>
      <c r="D16" s="10">
        <f>'Units by model and year'!D18*'Units by model and year'!N18/1000000</f>
        <v>0</v>
      </c>
      <c r="E16" s="10">
        <f>'Units by model and year'!E18*'Units by model and year'!O18/1000000</f>
        <v>0</v>
      </c>
      <c r="F16" s="10">
        <f>'Units by model and year'!F18*'Units by model and year'!P18/1000000</f>
        <v>0</v>
      </c>
      <c r="G16" s="10">
        <f>'Units by model and year'!G18*'Units by model and year'!Q18/1000000</f>
        <v>0</v>
      </c>
      <c r="H16" s="10">
        <f>'Units by model and year'!H18*'Units by model and year'!R18/1000000</f>
        <v>4.163856</v>
      </c>
      <c r="I16" s="10">
        <f>'Units by model and year'!I18*'Units by model and year'!S18/1000000</f>
        <v>27.984660000000002</v>
      </c>
      <c r="J16" s="10">
        <f>'Units by model and year'!J18*'Units by model and year'!T18/1000000</f>
        <v>24.969131999999998</v>
      </c>
      <c r="K16" s="10">
        <f>'Units by model and year'!K18*'Units by model and year'!U18/1000000</f>
        <v>20.697911999999999</v>
      </c>
      <c r="L16" s="10">
        <f>'Units by model and year'!L18*'Units by model and year'!V18/1000000</f>
        <v>0.77955600000000003</v>
      </c>
    </row>
    <row r="17" spans="1:12" x14ac:dyDescent="0.25">
      <c r="A17" t="str">
        <f>'Units by model and year'!A19</f>
        <v>Cadillac</v>
      </c>
      <c r="B17" t="str">
        <f>'Units by model and year'!B19</f>
        <v>CT6 PHEV</v>
      </c>
      <c r="C17" s="11">
        <f t="shared" si="0"/>
        <v>3.4650000000000003</v>
      </c>
      <c r="D17" s="10">
        <f>'Units by model and year'!D19*'Units by model and year'!N19/1000000</f>
        <v>0</v>
      </c>
      <c r="E17" s="10">
        <f>'Units by model and year'!E19*'Units by model and year'!O19/1000000</f>
        <v>0</v>
      </c>
      <c r="F17" s="10">
        <f>'Units by model and year'!F19*'Units by model and year'!P19/1000000</f>
        <v>0</v>
      </c>
      <c r="G17" s="10">
        <f>'Units by model and year'!G19*'Units by model and year'!Q19/1000000</f>
        <v>0</v>
      </c>
      <c r="H17" s="10">
        <f>'Units by model and year'!H19*'Units by model and year'!R19/1000000</f>
        <v>0</v>
      </c>
      <c r="I17" s="10">
        <f>'Units by model and year'!I19*'Units by model and year'!S19/1000000</f>
        <v>0</v>
      </c>
      <c r="J17" s="10">
        <f>'Units by model and year'!J19*'Units by model and year'!T19/1000000</f>
        <v>1.5525</v>
      </c>
      <c r="K17" s="10">
        <f>'Units by model and year'!K19*'Units by model and year'!U19/1000000</f>
        <v>1.7324999999999999</v>
      </c>
      <c r="L17" s="10">
        <f>'Units by model and year'!L19*'Units by model and year'!V19/1000000</f>
        <v>0.18</v>
      </c>
    </row>
    <row r="18" spans="1:12" x14ac:dyDescent="0.25">
      <c r="A18" t="str">
        <f>'Units by model and year'!A20</f>
        <v>Cadillac</v>
      </c>
      <c r="B18" t="str">
        <f>'Units by model and year'!B20</f>
        <v>ELR</v>
      </c>
      <c r="C18" s="11">
        <f t="shared" si="0"/>
        <v>21.682499999999997</v>
      </c>
      <c r="D18" s="10">
        <f>'Units by model and year'!D20*'Units by model and year'!N20/1000000</f>
        <v>0</v>
      </c>
      <c r="E18" s="10">
        <f>'Units by model and year'!E20*'Units by model and year'!O20/1000000</f>
        <v>0</v>
      </c>
      <c r="F18" s="10">
        <f>'Units by model and year'!F20*'Units by model and year'!P20/1000000</f>
        <v>4.4999999999999998E-2</v>
      </c>
      <c r="G18" s="10">
        <f>'Units by model and year'!G20*'Units by model and year'!Q20/1000000</f>
        <v>9.8249999999999993</v>
      </c>
      <c r="H18" s="10">
        <f>'Units by model and year'!H20*'Units by model and year'!R20/1000000</f>
        <v>7.68</v>
      </c>
      <c r="I18" s="10">
        <f>'Units by model and year'!I20*'Units by model and year'!S20/1000000</f>
        <v>4.0049999999999999</v>
      </c>
      <c r="J18" s="10">
        <f>'Units by model and year'!J20*'Units by model and year'!T20/1000000</f>
        <v>0.1275</v>
      </c>
      <c r="K18" s="10">
        <f>'Units by model and year'!K20*'Units by model and year'!U20/1000000</f>
        <v>0</v>
      </c>
      <c r="L18" s="10">
        <f>'Units by model and year'!L20*'Units by model and year'!V20/1000000</f>
        <v>0</v>
      </c>
    </row>
    <row r="19" spans="1:12" x14ac:dyDescent="0.25">
      <c r="A19" t="str">
        <f>'Units by model and year'!A21</f>
        <v>Chevrolet</v>
      </c>
      <c r="B19" t="str">
        <f>'Units by model and year'!B21</f>
        <v>Bolt EV</v>
      </c>
      <c r="C19" s="11">
        <f t="shared" si="0"/>
        <v>383.47593749999999</v>
      </c>
      <c r="D19" s="10">
        <f>'Units by model and year'!D21*'Units by model and year'!N21/1000000</f>
        <v>0</v>
      </c>
      <c r="E19" s="10">
        <f>'Units by model and year'!E21*'Units by model and year'!O21/1000000</f>
        <v>0</v>
      </c>
      <c r="F19" s="10">
        <f>'Units by model and year'!F21*'Units by model and year'!P21/1000000</f>
        <v>0</v>
      </c>
      <c r="G19" s="10">
        <f>'Units by model and year'!G21*'Units by model and year'!Q21/1000000</f>
        <v>0</v>
      </c>
      <c r="H19" s="10">
        <f>'Units by model and year'!H21*'Units by model and year'!R21/1000000</f>
        <v>0</v>
      </c>
      <c r="I19" s="10">
        <f>'Units by model and year'!I21*'Units by model and year'!S21/1000000</f>
        <v>4.3425000000000002</v>
      </c>
      <c r="J19" s="10">
        <f>'Units by model and year'!J21*'Units by model and year'!T21/1000000</f>
        <v>174.72749999999999</v>
      </c>
      <c r="K19" s="10">
        <f>'Units by model and year'!K21*'Units by model and year'!U21/1000000</f>
        <v>135.14250000000001</v>
      </c>
      <c r="L19" s="10">
        <f>'Units by model and year'!L21*'Units by model and year'!V21/1000000</f>
        <v>69.263437499999995</v>
      </c>
    </row>
    <row r="20" spans="1:12" x14ac:dyDescent="0.25">
      <c r="A20" t="str">
        <f>'Units by model and year'!A22</f>
        <v>Chevrolet</v>
      </c>
      <c r="B20" t="str">
        <f>'Units by model and year'!B22</f>
        <v>Spark EV</v>
      </c>
      <c r="C20" s="11">
        <f t="shared" si="0"/>
        <v>55.282499999999999</v>
      </c>
      <c r="D20" s="10">
        <f>'Units by model and year'!D22*'Units by model and year'!N22/1000000</f>
        <v>0</v>
      </c>
      <c r="E20" s="10">
        <f>'Units by model and year'!E22*'Units by model and year'!O22/1000000</f>
        <v>0</v>
      </c>
      <c r="F20" s="10">
        <f>'Units by model and year'!F22*'Units by model and year'!P22/1000000</f>
        <v>4.0425000000000004</v>
      </c>
      <c r="G20" s="10">
        <f>'Units by model and year'!G22*'Units by model and year'!Q22/1000000</f>
        <v>8.5875000000000004</v>
      </c>
      <c r="H20" s="10">
        <f>'Units by model and year'!H22*'Units by model and year'!R22/1000000</f>
        <v>19.717500000000001</v>
      </c>
      <c r="I20" s="10">
        <f>'Units by model and year'!I22*'Units by model and year'!S22/1000000</f>
        <v>22.762499999999999</v>
      </c>
      <c r="J20" s="10">
        <f>'Units by model and year'!J22*'Units by model and year'!T22/1000000</f>
        <v>0.17249999999999999</v>
      </c>
      <c r="K20" s="10">
        <f>'Units by model and year'!K22*'Units by model and year'!U22/1000000</f>
        <v>0</v>
      </c>
      <c r="L20" s="10">
        <f>'Units by model and year'!L22*'Units by model and year'!V22/1000000</f>
        <v>0</v>
      </c>
    </row>
    <row r="21" spans="1:12" x14ac:dyDescent="0.25">
      <c r="A21" t="str">
        <f>'Units by model and year'!A23</f>
        <v>Chevrolet</v>
      </c>
      <c r="B21" t="str">
        <f>'Units by model and year'!B23</f>
        <v>Volt</v>
      </c>
      <c r="C21" s="11">
        <f t="shared" si="0"/>
        <v>1159.3490625000002</v>
      </c>
      <c r="D21" s="10">
        <f>'Units by model and year'!D23*'Units by model and year'!N23/1000000</f>
        <v>57.532499999999999</v>
      </c>
      <c r="E21" s="10">
        <f>'Units by model and year'!E23*'Units by model and year'!O23/1000000</f>
        <v>175.95750000000001</v>
      </c>
      <c r="F21" s="10">
        <f>'Units by model and year'!F23*'Units by model and year'!P23/1000000</f>
        <v>173.20500000000001</v>
      </c>
      <c r="G21" s="10">
        <f>'Units by model and year'!G23*'Units by model and year'!Q23/1000000</f>
        <v>141.03749999999999</v>
      </c>
      <c r="H21" s="10">
        <f>'Units by model and year'!H23*'Units by model and year'!R23/1000000</f>
        <v>115.44750000000001</v>
      </c>
      <c r="I21" s="10">
        <f>'Units by model and year'!I23*'Units by model and year'!S23/1000000</f>
        <v>185.54249999999999</v>
      </c>
      <c r="J21" s="10">
        <f>'Units by model and year'!J23*'Units by model and year'!T23/1000000</f>
        <v>152.61750000000001</v>
      </c>
      <c r="K21" s="10">
        <f>'Units by model and year'!K23*'Units by model and year'!U23/1000000</f>
        <v>137.29499999999999</v>
      </c>
      <c r="L21" s="10">
        <f>'Units by model and year'!L23*'Units by model and year'!V23/1000000</f>
        <v>20.714062500000001</v>
      </c>
    </row>
    <row r="22" spans="1:12" x14ac:dyDescent="0.25">
      <c r="A22" t="str">
        <f>'Units by model and year'!A24</f>
        <v>Chrysler</v>
      </c>
      <c r="B22" t="str">
        <f>'Units by model and year'!B24</f>
        <v>Pacifica Hybrid</v>
      </c>
      <c r="C22" s="11">
        <f t="shared" si="0"/>
        <v>108.90375</v>
      </c>
      <c r="D22" s="10">
        <f>'Units by model and year'!D24*'Units by model and year'!N24/1000000</f>
        <v>0</v>
      </c>
      <c r="E22" s="10">
        <f>'Units by model and year'!E24*'Units by model and year'!O24/1000000</f>
        <v>0</v>
      </c>
      <c r="F22" s="10">
        <f>'Units by model and year'!F24*'Units by model and year'!P24/1000000</f>
        <v>0</v>
      </c>
      <c r="G22" s="10">
        <f>'Units by model and year'!G24*'Units by model and year'!Q24/1000000</f>
        <v>0</v>
      </c>
      <c r="H22" s="10">
        <f>'Units by model and year'!H24*'Units by model and year'!R24/1000000</f>
        <v>0</v>
      </c>
      <c r="I22" s="10">
        <f>'Units by model and year'!I24*'Units by model and year'!S24/1000000</f>
        <v>0</v>
      </c>
      <c r="J22" s="10">
        <f>'Units by model and year'!J24*'Units by model and year'!T24/1000000</f>
        <v>34.477499999999999</v>
      </c>
      <c r="K22" s="10">
        <f>'Units by model and year'!K24*'Units by model and year'!U24/1000000</f>
        <v>52.965000000000003</v>
      </c>
      <c r="L22" s="10">
        <f>'Units by model and year'!L24*'Units by model and year'!V24/1000000</f>
        <v>21.46125</v>
      </c>
    </row>
    <row r="23" spans="1:12" x14ac:dyDescent="0.25">
      <c r="A23" t="str">
        <f>'Units by model and year'!A25</f>
        <v>Fiat</v>
      </c>
      <c r="B23" t="str">
        <f>'Units by model and year'!B25</f>
        <v>500e</v>
      </c>
      <c r="C23" s="11">
        <f t="shared" si="0"/>
        <v>204.08250000000001</v>
      </c>
      <c r="D23" s="10">
        <f>'Units by model and year'!D25*'Units by model and year'!N25/1000000</f>
        <v>0</v>
      </c>
      <c r="E23" s="10">
        <f>'Units by model and year'!E25*'Units by model and year'!O25/1000000</f>
        <v>0</v>
      </c>
      <c r="F23" s="10">
        <f>'Units by model and year'!F25*'Units by model and year'!P25/1000000</f>
        <v>17.324999999999999</v>
      </c>
      <c r="G23" s="10">
        <f>'Units by model and year'!G25*'Units by model and year'!Q25/1000000</f>
        <v>38.49</v>
      </c>
      <c r="H23" s="10">
        <f>'Units by model and year'!H25*'Units by model and year'!R25/1000000</f>
        <v>46.454999999999998</v>
      </c>
      <c r="I23" s="10">
        <f>'Units by model and year'!I25*'Units by model and year'!S25/1000000</f>
        <v>39.975000000000001</v>
      </c>
      <c r="J23" s="10">
        <f>'Units by model and year'!J25*'Units by model and year'!T25/1000000</f>
        <v>40.35</v>
      </c>
      <c r="K23" s="10">
        <f>'Units by model and year'!K25*'Units by model and year'!U25/1000000</f>
        <v>16.875</v>
      </c>
      <c r="L23" s="10">
        <f>'Units by model and year'!L25*'Units by model and year'!V25/1000000</f>
        <v>4.6124999999999998</v>
      </c>
    </row>
    <row r="24" spans="1:12" x14ac:dyDescent="0.25">
      <c r="A24" t="str">
        <f>'Units by model and year'!A26</f>
        <v>Ford</v>
      </c>
      <c r="B24" t="str">
        <f>'Units by model and year'!B26</f>
        <v>C-Max Energi</v>
      </c>
      <c r="C24" s="11">
        <f t="shared" si="0"/>
        <v>169.219617</v>
      </c>
      <c r="D24" s="10">
        <f>'Units by model and year'!D26*'Units by model and year'!N26/1000000</f>
        <v>0</v>
      </c>
      <c r="E24" s="10">
        <f>'Units by model and year'!E26*'Units by model and year'!O26/1000000</f>
        <v>9.5126179999999998</v>
      </c>
      <c r="F24" s="10">
        <f>'Units by model and year'!F26*'Units by model and year'!P26/1000000</f>
        <v>28.666077999999999</v>
      </c>
      <c r="G24" s="10">
        <f>'Units by model and year'!G26*'Units by model and year'!Q26/1000000</f>
        <v>33.791030999999997</v>
      </c>
      <c r="H24" s="10">
        <f>'Units by model and year'!H26*'Units by model and year'!R26/1000000</f>
        <v>30.417137</v>
      </c>
      <c r="I24" s="10">
        <f>'Units by model and year'!I26*'Units by model and year'!S26/1000000</f>
        <v>31.883699</v>
      </c>
      <c r="J24" s="10">
        <f>'Units by model and year'!J26*'Units by model and year'!T26/1000000</f>
        <v>32.616979999999998</v>
      </c>
      <c r="K24" s="10">
        <f>'Units by model and year'!K26*'Units by model and year'!U26/1000000</f>
        <v>2.332074</v>
      </c>
      <c r="L24" s="10">
        <f>'Units by model and year'!L26*'Units by model and year'!V26/1000000</f>
        <v>0</v>
      </c>
    </row>
    <row r="25" spans="1:12" x14ac:dyDescent="0.25">
      <c r="A25" t="str">
        <f>'Units by model and year'!A27</f>
        <v>Ford</v>
      </c>
      <c r="B25" t="str">
        <f>'Units by model and year'!B27</f>
        <v>Focus Electric</v>
      </c>
      <c r="C25" s="11">
        <f t="shared" si="0"/>
        <v>69.314999999999998</v>
      </c>
      <c r="D25" s="10">
        <f>'Units by model and year'!D27*'Units by model and year'!N27/1000000</f>
        <v>0</v>
      </c>
      <c r="E25" s="10">
        <f>'Units by model and year'!E27*'Units by model and year'!O27/1000000</f>
        <v>5.0999999999999996</v>
      </c>
      <c r="F25" s="10">
        <f>'Units by model and year'!F27*'Units by model and year'!P27/1000000</f>
        <v>13.035</v>
      </c>
      <c r="G25" s="10">
        <f>'Units by model and year'!G27*'Units by model and year'!Q27/1000000</f>
        <v>14.73</v>
      </c>
      <c r="H25" s="10">
        <f>'Units by model and year'!H27*'Units by model and year'!R27/1000000</f>
        <v>11.865</v>
      </c>
      <c r="I25" s="10">
        <f>'Units by model and year'!I27*'Units by model and year'!S27/1000000</f>
        <v>6.7575000000000003</v>
      </c>
      <c r="J25" s="10">
        <f>'Units by model and year'!J27*'Units by model and year'!T27/1000000</f>
        <v>13.6275</v>
      </c>
      <c r="K25" s="10">
        <f>'Units by model and year'!K27*'Units by model and year'!U27/1000000</f>
        <v>4.2</v>
      </c>
      <c r="L25" s="10">
        <f>'Units by model and year'!L27*'Units by model and year'!V27/1000000</f>
        <v>0</v>
      </c>
    </row>
    <row r="26" spans="1:12" x14ac:dyDescent="0.25">
      <c r="A26" t="str">
        <f>'Units by model and year'!A28</f>
        <v>Ford</v>
      </c>
      <c r="B26" t="str">
        <f>'Units by model and year'!B28</f>
        <v>Fusion Energi</v>
      </c>
      <c r="C26" s="11">
        <f t="shared" si="0"/>
        <v>315.97921300000002</v>
      </c>
      <c r="D26" s="10">
        <f>'Units by model and year'!D28*'Units by model and year'!N28/1000000</f>
        <v>0</v>
      </c>
      <c r="E26" s="10">
        <f>'Units by model and year'!E28*'Units by model and year'!O28/1000000</f>
        <v>0</v>
      </c>
      <c r="F26" s="10">
        <f>'Units by model and year'!F28*'Units by model and year'!P28/1000000</f>
        <v>28.064201000000001</v>
      </c>
      <c r="G26" s="10">
        <f>'Units by model and year'!G28*'Units by model and year'!Q28/1000000</f>
        <v>53.23395</v>
      </c>
      <c r="H26" s="10">
        <f>'Units by model and year'!H28*'Units by model and year'!R28/1000000</f>
        <v>44.937750000000001</v>
      </c>
      <c r="I26" s="10">
        <f>'Units by model and year'!I28*'Units by model and year'!S28/1000000</f>
        <v>73.458241999999998</v>
      </c>
      <c r="J26" s="10">
        <f>'Units by model and year'!J28*'Units by model and year'!T28/1000000</f>
        <v>44.393887999999997</v>
      </c>
      <c r="K26" s="10">
        <f>'Units by model and year'!K28*'Units by model and year'!U28/1000000</f>
        <v>37.213065999999998</v>
      </c>
      <c r="L26" s="10">
        <f>'Units by model and year'!L28*'Units by model and year'!V28/1000000</f>
        <v>34.678116000000003</v>
      </c>
    </row>
    <row r="27" spans="1:12" x14ac:dyDescent="0.25">
      <c r="A27" t="str">
        <f>'Units by model and year'!A29</f>
        <v>Honda</v>
      </c>
      <c r="B27" t="str">
        <f>'Units by model and year'!B29</f>
        <v>Accord PHV</v>
      </c>
      <c r="C27" s="11">
        <f t="shared" si="0"/>
        <v>3.767414</v>
      </c>
      <c r="D27" s="10">
        <f>'Units by model and year'!D29*'Units by model and year'!N29/1000000</f>
        <v>0</v>
      </c>
      <c r="E27" s="10">
        <f>'Units by model and year'!E29*'Units by model and year'!O29/1000000</f>
        <v>0</v>
      </c>
      <c r="F27" s="10">
        <f>'Units by model and year'!F29*'Units by model and year'!P29/1000000</f>
        <v>1.907276</v>
      </c>
      <c r="G27" s="10">
        <f>'Units by model and year'!G29*'Units by model and year'!Q29/1000000</f>
        <v>1.628074</v>
      </c>
      <c r="H27" s="10">
        <f>'Units by model and year'!H29*'Units by model and year'!R29/1000000</f>
        <v>0.23206399999999999</v>
      </c>
      <c r="I27" s="10">
        <f>'Units by model and year'!I29*'Units by model and year'!S29/1000000</f>
        <v>0</v>
      </c>
      <c r="J27" s="10">
        <f>'Units by model and year'!J29*'Units by model and year'!T29/1000000</f>
        <v>0</v>
      </c>
      <c r="K27" s="10">
        <f>'Units by model and year'!K29*'Units by model and year'!U29/1000000</f>
        <v>0</v>
      </c>
      <c r="L27" s="10">
        <f>'Units by model and year'!L29*'Units by model and year'!V29/1000000</f>
        <v>0</v>
      </c>
    </row>
    <row r="28" spans="1:12" x14ac:dyDescent="0.25">
      <c r="A28" t="str">
        <f>'Units by model and year'!A30</f>
        <v>Honda</v>
      </c>
      <c r="B28" t="str">
        <f>'Units by model and year'!B30</f>
        <v>Clarity BEV</v>
      </c>
      <c r="C28" s="11">
        <f t="shared" si="0"/>
        <v>21.082500000000003</v>
      </c>
      <c r="D28" s="10">
        <f>'Units by model and year'!D30*'Units by model and year'!N30/1000000</f>
        <v>0</v>
      </c>
      <c r="E28" s="10">
        <f>'Units by model and year'!E30*'Units by model and year'!O30/1000000</f>
        <v>0</v>
      </c>
      <c r="F28" s="10">
        <f>'Units by model and year'!F30*'Units by model and year'!P30/1000000</f>
        <v>0</v>
      </c>
      <c r="G28" s="10">
        <f>'Units by model and year'!G30*'Units by model and year'!Q30/1000000</f>
        <v>0</v>
      </c>
      <c r="H28" s="10">
        <f>'Units by model and year'!H30*'Units by model and year'!R30/1000000</f>
        <v>0</v>
      </c>
      <c r="I28" s="10">
        <f>'Units by model and year'!I30*'Units by model and year'!S30/1000000</f>
        <v>0</v>
      </c>
      <c r="J28" s="10">
        <f>'Units by model and year'!J30*'Units by model and year'!T30/1000000</f>
        <v>8.4075000000000006</v>
      </c>
      <c r="K28" s="10">
        <f>'Units by model and year'!K30*'Units by model and year'!U30/1000000</f>
        <v>7.11</v>
      </c>
      <c r="L28" s="10">
        <f>'Units by model and year'!L30*'Units by model and year'!V30/1000000</f>
        <v>5.5650000000000004</v>
      </c>
    </row>
    <row r="29" spans="1:12" x14ac:dyDescent="0.25">
      <c r="A29" t="str">
        <f>'Units by model and year'!A31</f>
        <v>Honda</v>
      </c>
      <c r="B29" t="str">
        <f>'Units by model and year'!B31</f>
        <v>Clarity PHEV</v>
      </c>
      <c r="C29" s="11">
        <f t="shared" si="0"/>
        <v>226.7475</v>
      </c>
      <c r="D29" s="10">
        <f>'Units by model and year'!D31*'Units by model and year'!N31/1000000</f>
        <v>0</v>
      </c>
      <c r="E29" s="10">
        <f>'Units by model and year'!E31*'Units by model and year'!O31/1000000</f>
        <v>0</v>
      </c>
      <c r="F29" s="10">
        <f>'Units by model and year'!F31*'Units by model and year'!P31/1000000</f>
        <v>0</v>
      </c>
      <c r="G29" s="10">
        <f>'Units by model and year'!G31*'Units by model and year'!Q31/1000000</f>
        <v>0</v>
      </c>
      <c r="H29" s="10">
        <f>'Units by model and year'!H31*'Units by model and year'!R31/1000000</f>
        <v>0</v>
      </c>
      <c r="I29" s="10">
        <f>'Units by model and year'!I31*'Units by model and year'!S31/1000000</f>
        <v>0</v>
      </c>
      <c r="J29" s="10">
        <f>'Units by model and year'!J31*'Units by model and year'!T31/1000000</f>
        <v>6.7725</v>
      </c>
      <c r="K29" s="10">
        <f>'Units by model and year'!K31*'Units by model and year'!U31/1000000</f>
        <v>139.51499999999999</v>
      </c>
      <c r="L29" s="10">
        <f>'Units by model and year'!L31*'Units by model and year'!V31/1000000</f>
        <v>80.459999999999994</v>
      </c>
    </row>
    <row r="30" spans="1:12" x14ac:dyDescent="0.25">
      <c r="A30" t="str">
        <f>'Units by model and year'!A32</f>
        <v>Honda</v>
      </c>
      <c r="B30" t="str">
        <f>'Units by model and year'!B32</f>
        <v>Fit EV</v>
      </c>
      <c r="C30" s="11">
        <f t="shared" si="0"/>
        <v>8.0175000000000001</v>
      </c>
      <c r="D30" s="10">
        <f>'Units by model and year'!D32*'Units by model and year'!N32/1000000</f>
        <v>0</v>
      </c>
      <c r="E30" s="10">
        <f>'Units by model and year'!E32*'Units by model and year'!O32/1000000</f>
        <v>0.69750000000000001</v>
      </c>
      <c r="F30" s="10">
        <f>'Units by model and year'!F32*'Units by model and year'!P32/1000000</f>
        <v>4.2675000000000001</v>
      </c>
      <c r="G30" s="10">
        <f>'Units by model and year'!G32*'Units by model and year'!Q32/1000000</f>
        <v>3.0525000000000002</v>
      </c>
      <c r="H30" s="10">
        <f>'Units by model and year'!H32*'Units by model and year'!R32/1000000</f>
        <v>0</v>
      </c>
      <c r="I30" s="10">
        <f>'Units by model and year'!I32*'Units by model and year'!S32/1000000</f>
        <v>0</v>
      </c>
      <c r="J30" s="10">
        <f>'Units by model and year'!J32*'Units by model and year'!T32/1000000</f>
        <v>0</v>
      </c>
      <c r="K30" s="10">
        <f>'Units by model and year'!K32*'Units by model and year'!U32/1000000</f>
        <v>0</v>
      </c>
      <c r="L30" s="10">
        <f>'Units by model and year'!L32*'Units by model and year'!V32/1000000</f>
        <v>0</v>
      </c>
    </row>
    <row r="31" spans="1:12" x14ac:dyDescent="0.25">
      <c r="A31" t="str">
        <f>'Units by model and year'!A33</f>
        <v>Hyundai</v>
      </c>
      <c r="B31" t="str">
        <f>'Units by model and year'!B33</f>
        <v>IONIQ EV</v>
      </c>
      <c r="C31" s="11">
        <f t="shared" si="0"/>
        <v>11.107500000000002</v>
      </c>
      <c r="D31" s="10">
        <f>'Units by model and year'!D33*'Units by model and year'!N33/1000000</f>
        <v>0</v>
      </c>
      <c r="E31" s="10">
        <f>'Units by model and year'!E33*'Units by model and year'!O33/1000000</f>
        <v>0</v>
      </c>
      <c r="F31" s="10">
        <f>'Units by model and year'!F33*'Units by model and year'!P33/1000000</f>
        <v>0</v>
      </c>
      <c r="G31" s="10">
        <f>'Units by model and year'!G33*'Units by model and year'!Q33/1000000</f>
        <v>0</v>
      </c>
      <c r="H31" s="10">
        <f>'Units by model and year'!H33*'Units by model and year'!R33/1000000</f>
        <v>0</v>
      </c>
      <c r="I31" s="10">
        <f>'Units by model and year'!I33*'Units by model and year'!S33/1000000</f>
        <v>0</v>
      </c>
      <c r="J31" s="10">
        <f>'Units by model and year'!J33*'Units by model and year'!T33/1000000</f>
        <v>3.24</v>
      </c>
      <c r="K31" s="10">
        <f>'Units by model and year'!K33*'Units by model and year'!U33/1000000</f>
        <v>2.5874999999999999</v>
      </c>
      <c r="L31" s="10">
        <f>'Units by model and year'!L33*'Units by model and year'!V33/1000000</f>
        <v>5.28</v>
      </c>
    </row>
    <row r="32" spans="1:12" x14ac:dyDescent="0.25">
      <c r="A32" t="str">
        <f>'Units by model and year'!A34</f>
        <v>Hyundai</v>
      </c>
      <c r="B32" t="str">
        <f>'Units by model and year'!B34</f>
        <v>IONIQ PHEV</v>
      </c>
      <c r="C32" s="11">
        <f t="shared" si="0"/>
        <v>14.587572999999999</v>
      </c>
      <c r="D32" s="10">
        <f>'Units by model and year'!D34*'Units by model and year'!N34/1000000</f>
        <v>0</v>
      </c>
      <c r="E32" s="10">
        <f>'Units by model and year'!E34*'Units by model and year'!O34/1000000</f>
        <v>0</v>
      </c>
      <c r="F32" s="10">
        <f>'Units by model and year'!F34*'Units by model and year'!P34/1000000</f>
        <v>0</v>
      </c>
      <c r="G32" s="10">
        <f>'Units by model and year'!G34*'Units by model and year'!Q34/1000000</f>
        <v>0</v>
      </c>
      <c r="H32" s="10">
        <f>'Units by model and year'!H34*'Units by model and year'!R34/1000000</f>
        <v>0</v>
      </c>
      <c r="I32" s="10">
        <f>'Units by model and year'!I34*'Units by model and year'!S34/1000000</f>
        <v>0</v>
      </c>
      <c r="J32" s="10">
        <f>'Units by model and year'!J34*'Units by model and year'!T34/1000000</f>
        <v>0</v>
      </c>
      <c r="K32" s="10">
        <f>'Units by model and year'!K34*'Units by model and year'!U34/1000000</f>
        <v>7.2233700000000001</v>
      </c>
      <c r="L32" s="10">
        <f>'Units by model and year'!L34*'Units by model and year'!V34/1000000</f>
        <v>7.3642029999999998</v>
      </c>
    </row>
    <row r="33" spans="1:12" x14ac:dyDescent="0.25">
      <c r="A33" t="str">
        <f>'Units by model and year'!A35</f>
        <v>Hyundai</v>
      </c>
      <c r="B33" t="str">
        <f>'Units by model and year'!B35</f>
        <v>Kona Electric</v>
      </c>
      <c r="C33" s="11">
        <f t="shared" si="0"/>
        <v>12.922499999999999</v>
      </c>
      <c r="D33" s="10">
        <f>'Units by model and year'!D35*'Units by model and year'!N35/1000000</f>
        <v>0</v>
      </c>
      <c r="E33" s="10">
        <f>'Units by model and year'!E35*'Units by model and year'!O35/1000000</f>
        <v>0</v>
      </c>
      <c r="F33" s="10">
        <f>'Units by model and year'!F35*'Units by model and year'!P35/1000000</f>
        <v>0</v>
      </c>
      <c r="G33" s="10">
        <f>'Units by model and year'!G35*'Units by model and year'!Q35/1000000</f>
        <v>0</v>
      </c>
      <c r="H33" s="10">
        <f>'Units by model and year'!H35*'Units by model and year'!R35/1000000</f>
        <v>0</v>
      </c>
      <c r="I33" s="10">
        <f>'Units by model and year'!I35*'Units by model and year'!S35/1000000</f>
        <v>0</v>
      </c>
      <c r="J33" s="10">
        <f>'Units by model and year'!J35*'Units by model and year'!T35/1000000</f>
        <v>0</v>
      </c>
      <c r="K33" s="10">
        <f>'Units by model and year'!K35*'Units by model and year'!U35/1000000</f>
        <v>0</v>
      </c>
      <c r="L33" s="10">
        <f>'Units by model and year'!L35*'Units by model and year'!V35/1000000</f>
        <v>12.922499999999999</v>
      </c>
    </row>
    <row r="34" spans="1:12" x14ac:dyDescent="0.25">
      <c r="A34" t="str">
        <f>'Units by model and year'!A36</f>
        <v>Hyundai</v>
      </c>
      <c r="B34" t="str">
        <f>'Units by model and year'!B36</f>
        <v>Sonata PHEV</v>
      </c>
      <c r="C34" s="11">
        <f t="shared" si="0"/>
        <v>33.021246999999995</v>
      </c>
      <c r="D34" s="10">
        <f>'Units by model and year'!D36*'Units by model and year'!N36/1000000</f>
        <v>0</v>
      </c>
      <c r="E34" s="10">
        <f>'Units by model and year'!E36*'Units by model and year'!O36/1000000</f>
        <v>0</v>
      </c>
      <c r="F34" s="10">
        <f>'Units by model and year'!F36*'Units by model and year'!P36/1000000</f>
        <v>0</v>
      </c>
      <c r="G34" s="10">
        <f>'Units by model and year'!G36*'Units by model and year'!Q36/1000000</f>
        <v>0</v>
      </c>
      <c r="H34" s="10">
        <f>'Units by model and year'!H36*'Units by model and year'!R36/1000000</f>
        <v>0.78703999999999996</v>
      </c>
      <c r="I34" s="10">
        <f>'Units by model and year'!I36*'Units by model and year'!S36/1000000</f>
        <v>15.224304999999999</v>
      </c>
      <c r="J34" s="10">
        <f>'Units by model and year'!J36*'Units by model and year'!T36/1000000</f>
        <v>12.469665000000001</v>
      </c>
      <c r="K34" s="10">
        <f>'Units by model and year'!K36*'Units by model and year'!U36/1000000</f>
        <v>2.26274</v>
      </c>
      <c r="L34" s="10">
        <f>'Units by model and year'!L36*'Units by model and year'!V36/1000000</f>
        <v>2.2774969999999999</v>
      </c>
    </row>
    <row r="35" spans="1:12" x14ac:dyDescent="0.25">
      <c r="A35" t="str">
        <f>'Units by model and year'!A37</f>
        <v>Jaguar</v>
      </c>
      <c r="B35" t="str">
        <f>'Units by model and year'!B37</f>
        <v>I-Pace</v>
      </c>
      <c r="C35" s="11">
        <f t="shared" si="0"/>
        <v>22.402499999999996</v>
      </c>
      <c r="D35" s="10">
        <f>'Units by model and year'!D37*'Units by model and year'!N37/1000000</f>
        <v>0</v>
      </c>
      <c r="E35" s="10">
        <f>'Units by model and year'!E37*'Units by model and year'!O37/1000000</f>
        <v>0</v>
      </c>
      <c r="F35" s="10">
        <f>'Units by model and year'!F37*'Units by model and year'!P37/1000000</f>
        <v>0</v>
      </c>
      <c r="G35" s="10">
        <f>'Units by model and year'!G37*'Units by model and year'!Q37/1000000</f>
        <v>0</v>
      </c>
      <c r="H35" s="10">
        <f>'Units by model and year'!H37*'Units by model and year'!R37/1000000</f>
        <v>0</v>
      </c>
      <c r="I35" s="10">
        <f>'Units by model and year'!I37*'Units by model and year'!S37/1000000</f>
        <v>0</v>
      </c>
      <c r="J35" s="10">
        <f>'Units by model and year'!J37*'Units by model and year'!T37/1000000</f>
        <v>0</v>
      </c>
      <c r="K35" s="10">
        <f>'Units by model and year'!K37*'Units by model and year'!U37/1000000</f>
        <v>2.9474999999999998</v>
      </c>
      <c r="L35" s="10">
        <f>'Units by model and year'!L37*'Units by model and year'!V37/1000000</f>
        <v>19.454999999999998</v>
      </c>
    </row>
    <row r="36" spans="1:12" x14ac:dyDescent="0.25">
      <c r="A36" t="str">
        <f>'Units by model and year'!A38</f>
        <v>Kia</v>
      </c>
      <c r="B36" t="str">
        <f>'Units by model and year'!B38</f>
        <v>Niro EV</v>
      </c>
      <c r="C36" s="11">
        <f t="shared" si="0"/>
        <v>8.7449999999999992</v>
      </c>
      <c r="D36" s="10">
        <f>'Units by model and year'!D38*'Units by model and year'!N38/1000000</f>
        <v>0</v>
      </c>
      <c r="E36" s="10">
        <f>'Units by model and year'!E38*'Units by model and year'!O38/1000000</f>
        <v>0</v>
      </c>
      <c r="F36" s="10">
        <f>'Units by model and year'!F38*'Units by model and year'!P38/1000000</f>
        <v>0</v>
      </c>
      <c r="G36" s="10">
        <f>'Units by model and year'!G38*'Units by model and year'!Q38/1000000</f>
        <v>0</v>
      </c>
      <c r="H36" s="10">
        <f>'Units by model and year'!H38*'Units by model and year'!R38/1000000</f>
        <v>0</v>
      </c>
      <c r="I36" s="10">
        <f>'Units by model and year'!I38*'Units by model and year'!S38/1000000</f>
        <v>0</v>
      </c>
      <c r="J36" s="10">
        <f>'Units by model and year'!J38*'Units by model and year'!T38/1000000</f>
        <v>0</v>
      </c>
      <c r="K36" s="10">
        <f>'Units by model and year'!K38*'Units by model and year'!U38/1000000</f>
        <v>0</v>
      </c>
      <c r="L36" s="10">
        <f>'Units by model and year'!L38*'Units by model and year'!V38/1000000</f>
        <v>8.7449999999999992</v>
      </c>
    </row>
    <row r="37" spans="1:12" x14ac:dyDescent="0.25">
      <c r="A37" t="str">
        <f>'Units by model and year'!A39</f>
        <v>Kia</v>
      </c>
      <c r="B37" t="str">
        <f>'Units by model and year'!B39</f>
        <v>Niro PHEV</v>
      </c>
      <c r="C37" s="11">
        <f t="shared" si="0"/>
        <v>33.027609999999996</v>
      </c>
      <c r="D37" s="10">
        <f>'Units by model and year'!D39*'Units by model and year'!N39/1000000</f>
        <v>0</v>
      </c>
      <c r="E37" s="10">
        <f>'Units by model and year'!E39*'Units by model and year'!O39/1000000</f>
        <v>0</v>
      </c>
      <c r="F37" s="10">
        <f>'Units by model and year'!F39*'Units by model and year'!P39/1000000</f>
        <v>0</v>
      </c>
      <c r="G37" s="10">
        <f>'Units by model and year'!G39*'Units by model and year'!Q39/1000000</f>
        <v>0</v>
      </c>
      <c r="H37" s="10">
        <f>'Units by model and year'!H39*'Units by model and year'!R39/1000000</f>
        <v>0</v>
      </c>
      <c r="I37" s="10">
        <f>'Units by model and year'!I39*'Units by model and year'!S39/1000000</f>
        <v>0</v>
      </c>
      <c r="J37" s="10">
        <f>'Units by model and year'!J39*'Units by model and year'!T39/1000000</f>
        <v>0</v>
      </c>
      <c r="K37" s="10">
        <f>'Units by model and year'!K39*'Units by model and year'!U39/1000000</f>
        <v>15.396227</v>
      </c>
      <c r="L37" s="10">
        <f>'Units by model and year'!L39*'Units by model and year'!V39/1000000</f>
        <v>17.631383</v>
      </c>
    </row>
    <row r="38" spans="1:12" x14ac:dyDescent="0.25">
      <c r="A38" t="str">
        <f>'Units by model and year'!A40</f>
        <v>Kia</v>
      </c>
      <c r="B38" t="str">
        <f>'Units by model and year'!B40</f>
        <v>Optima PHEV</v>
      </c>
      <c r="C38" s="11">
        <f t="shared" si="0"/>
        <v>13.832228000000001</v>
      </c>
      <c r="D38" s="10">
        <f>'Units by model and year'!D40*'Units by model and year'!N40/1000000</f>
        <v>0</v>
      </c>
      <c r="E38" s="10">
        <f>'Units by model and year'!E40*'Units by model and year'!O40/1000000</f>
        <v>0</v>
      </c>
      <c r="F38" s="10">
        <f>'Units by model and year'!F40*'Units by model and year'!P40/1000000</f>
        <v>0</v>
      </c>
      <c r="G38" s="10">
        <f>'Units by model and year'!G40*'Units by model and year'!Q40/1000000</f>
        <v>0</v>
      </c>
      <c r="H38" s="10">
        <f>'Units by model and year'!H40*'Units by model and year'!R40/1000000</f>
        <v>0</v>
      </c>
      <c r="I38" s="10">
        <f>'Units by model and year'!I40*'Units by model and year'!S40/1000000</f>
        <v>0</v>
      </c>
      <c r="J38" s="10">
        <f>'Units by model and year'!J40*'Units by model and year'!T40/1000000</f>
        <v>7.4375280000000004</v>
      </c>
      <c r="K38" s="10">
        <f>'Units by model and year'!K40*'Units by model and year'!U40/1000000</f>
        <v>4.7468349999999999</v>
      </c>
      <c r="L38" s="10">
        <f>'Units by model and year'!L40*'Units by model and year'!V40/1000000</f>
        <v>1.6478649999999999</v>
      </c>
    </row>
    <row r="39" spans="1:12" x14ac:dyDescent="0.25">
      <c r="A39" t="str">
        <f>'Units by model and year'!A41</f>
        <v>Kia</v>
      </c>
      <c r="B39" t="str">
        <f>'Units by model and year'!B41</f>
        <v>Soul EV</v>
      </c>
      <c r="C39" s="11">
        <f t="shared" si="0"/>
        <v>48.6</v>
      </c>
      <c r="D39" s="10">
        <f>'Units by model and year'!D41*'Units by model and year'!N41/1000000</f>
        <v>0</v>
      </c>
      <c r="E39" s="10">
        <f>'Units by model and year'!E41*'Units by model and year'!O41/1000000</f>
        <v>0</v>
      </c>
      <c r="F39" s="10">
        <f>'Units by model and year'!F41*'Units by model and year'!P41/1000000</f>
        <v>0</v>
      </c>
      <c r="G39" s="10">
        <f>'Units by model and year'!G41*'Units by model and year'!Q41/1000000</f>
        <v>2.6924999999999999</v>
      </c>
      <c r="H39" s="10">
        <f>'Units by model and year'!H41*'Units by model and year'!R41/1000000</f>
        <v>7.6124999999999998</v>
      </c>
      <c r="I39" s="10">
        <f>'Units by model and year'!I41*'Units by model and year'!S41/1000000</f>
        <v>12.96</v>
      </c>
      <c r="J39" s="10">
        <f>'Units by model and year'!J41*'Units by model and year'!T41/1000000</f>
        <v>16.177499999999998</v>
      </c>
      <c r="K39" s="10">
        <f>'Units by model and year'!K41*'Units by model and year'!U41/1000000</f>
        <v>8.5050000000000008</v>
      </c>
      <c r="L39" s="10">
        <f>'Units by model and year'!L41*'Units by model and year'!V41/1000000</f>
        <v>0.65249999999999997</v>
      </c>
    </row>
    <row r="40" spans="1:12" x14ac:dyDescent="0.25">
      <c r="A40" t="str">
        <f>'Units by model and year'!A42</f>
        <v>Mercedes</v>
      </c>
      <c r="B40" t="str">
        <f>'Units by model and year'!B42</f>
        <v>B-class</v>
      </c>
      <c r="C40" s="11">
        <f t="shared" si="0"/>
        <v>14.295</v>
      </c>
      <c r="D40" s="10">
        <f>'Units by model and year'!D42*'Units by model and year'!N42/1000000</f>
        <v>0</v>
      </c>
      <c r="E40" s="10">
        <f>'Units by model and year'!E42*'Units by model and year'!O42/1000000</f>
        <v>0</v>
      </c>
      <c r="F40" s="10">
        <f>'Units by model and year'!F42*'Units by model and year'!P42/1000000</f>
        <v>0</v>
      </c>
      <c r="G40" s="10">
        <f>'Units by model and year'!G42*'Units by model and year'!Q42/1000000</f>
        <v>0</v>
      </c>
      <c r="H40" s="10">
        <f>'Units by model and year'!H42*'Units by model and year'!R42/1000000</f>
        <v>14.295</v>
      </c>
      <c r="I40" s="10">
        <f>'Units by model and year'!I42*'Units by model and year'!S42/1000000</f>
        <v>0</v>
      </c>
      <c r="J40" s="10">
        <f>'Units by model and year'!J42*'Units by model and year'!T42/1000000</f>
        <v>0</v>
      </c>
      <c r="K40" s="10">
        <f>'Units by model and year'!K42*'Units by model and year'!U42/1000000</f>
        <v>0</v>
      </c>
      <c r="L40" s="10">
        <f>'Units by model and year'!L42*'Units by model and year'!V42/1000000</f>
        <v>0</v>
      </c>
    </row>
    <row r="41" spans="1:12" x14ac:dyDescent="0.25">
      <c r="A41" t="str">
        <f>'Units by model and year'!A43</f>
        <v>Mercedes</v>
      </c>
      <c r="B41" t="str">
        <f>'Units by model and year'!B43</f>
        <v>B250e</v>
      </c>
      <c r="C41" s="11">
        <f t="shared" si="0"/>
        <v>11.4</v>
      </c>
      <c r="D41" s="10">
        <f>'Units by model and year'!D43*'Units by model and year'!N43/1000000</f>
        <v>0</v>
      </c>
      <c r="E41" s="10">
        <f>'Units by model and year'!E43*'Units by model and year'!O43/1000000</f>
        <v>0</v>
      </c>
      <c r="F41" s="10">
        <f>'Units by model and year'!F43*'Units by model and year'!P43/1000000</f>
        <v>0</v>
      </c>
      <c r="G41" s="10">
        <f>'Units by model and year'!G43*'Units by model and year'!Q43/1000000</f>
        <v>0</v>
      </c>
      <c r="H41" s="10">
        <f>'Units by model and year'!H43*'Units by model and year'!R43/1000000</f>
        <v>0</v>
      </c>
      <c r="I41" s="10">
        <f>'Units by model and year'!I43*'Units by model and year'!S43/1000000</f>
        <v>4.74</v>
      </c>
      <c r="J41" s="10">
        <f>'Units by model and year'!J43*'Units by model and year'!T43/1000000</f>
        <v>5.58</v>
      </c>
      <c r="K41" s="10">
        <f>'Units by model and year'!K43*'Units by model and year'!U43/1000000</f>
        <v>1.0125</v>
      </c>
      <c r="L41" s="10">
        <f>'Units by model and year'!L43*'Units by model and year'!V43/1000000</f>
        <v>6.7500000000000004E-2</v>
      </c>
    </row>
    <row r="42" spans="1:12" x14ac:dyDescent="0.25">
      <c r="A42" t="str">
        <f>'Units by model and year'!A44</f>
        <v>Mercedes</v>
      </c>
      <c r="B42" t="str">
        <f>'Units by model and year'!B44</f>
        <v>C350e</v>
      </c>
      <c r="C42" s="11">
        <f t="shared" si="0"/>
        <v>17.088380999999998</v>
      </c>
      <c r="D42" s="10">
        <f>'Units by model and year'!D44*'Units by model and year'!N44/1000000</f>
        <v>0</v>
      </c>
      <c r="E42" s="10">
        <f>'Units by model and year'!E44*'Units by model and year'!O44/1000000</f>
        <v>0</v>
      </c>
      <c r="F42" s="10">
        <f>'Units by model and year'!F44*'Units by model and year'!P44/1000000</f>
        <v>0</v>
      </c>
      <c r="G42" s="10">
        <f>'Units by model and year'!G44*'Units by model and year'!Q44/1000000</f>
        <v>0</v>
      </c>
      <c r="H42" s="10">
        <f>'Units by model and year'!H44*'Units by model and year'!R44/1000000</f>
        <v>0</v>
      </c>
      <c r="I42" s="10">
        <f>'Units by model and year'!I44*'Units by model and year'!S44/1000000</f>
        <v>0.59867099999999995</v>
      </c>
      <c r="J42" s="10">
        <f>'Units by model and year'!J44*'Units by model and year'!T44/1000000</f>
        <v>2.8603170000000002</v>
      </c>
      <c r="K42" s="10">
        <f>'Units by model and year'!K44*'Units by model and year'!U44/1000000</f>
        <v>6.0252210000000002</v>
      </c>
      <c r="L42" s="10">
        <f>'Units by model and year'!L44*'Units by model and year'!V44/1000000</f>
        <v>7.6041720000000002</v>
      </c>
    </row>
    <row r="43" spans="1:12" x14ac:dyDescent="0.25">
      <c r="A43" t="str">
        <f>'Units by model and year'!A45</f>
        <v>Mercedes</v>
      </c>
      <c r="B43" t="str">
        <f>'Units by model and year'!B45</f>
        <v>GLC 350e</v>
      </c>
      <c r="C43" s="11">
        <f t="shared" si="0"/>
        <v>13.49596</v>
      </c>
      <c r="D43" s="10">
        <f>'Units by model and year'!D45*'Units by model and year'!N45/1000000</f>
        <v>0</v>
      </c>
      <c r="E43" s="10">
        <f>'Units by model and year'!E45*'Units by model and year'!O45/1000000</f>
        <v>0</v>
      </c>
      <c r="F43" s="10">
        <f>'Units by model and year'!F45*'Units by model and year'!P45/1000000</f>
        <v>0</v>
      </c>
      <c r="G43" s="10">
        <f>'Units by model and year'!G45*'Units by model and year'!Q45/1000000</f>
        <v>0</v>
      </c>
      <c r="H43" s="10">
        <f>'Units by model and year'!H45*'Units by model and year'!R45/1000000</f>
        <v>0</v>
      </c>
      <c r="I43" s="10">
        <f>'Units by model and year'!I45*'Units by model and year'!S45/1000000</f>
        <v>0</v>
      </c>
      <c r="J43" s="10">
        <f>'Units by model and year'!J45*'Units by model and year'!T45/1000000</f>
        <v>0</v>
      </c>
      <c r="K43" s="10">
        <f>'Units by model and year'!K45*'Units by model and year'!U45/1000000</f>
        <v>2.5288200000000001</v>
      </c>
      <c r="L43" s="10">
        <f>'Units by model and year'!L45*'Units by model and year'!V45/1000000</f>
        <v>10.967140000000001</v>
      </c>
    </row>
    <row r="44" spans="1:12" x14ac:dyDescent="0.25">
      <c r="A44" t="str">
        <f>'Units by model and year'!A46</f>
        <v>Mercedes</v>
      </c>
      <c r="B44" t="str">
        <f>'Units by model and year'!B46</f>
        <v>GLE 550e</v>
      </c>
      <c r="C44" s="11">
        <f t="shared" si="0"/>
        <v>14.13374</v>
      </c>
      <c r="D44" s="10">
        <f>'Units by model and year'!D46*'Units by model and year'!N46/1000000</f>
        <v>0</v>
      </c>
      <c r="E44" s="10">
        <f>'Units by model and year'!E46*'Units by model and year'!O46/1000000</f>
        <v>0</v>
      </c>
      <c r="F44" s="10">
        <f>'Units by model and year'!F46*'Units by model and year'!P46/1000000</f>
        <v>0</v>
      </c>
      <c r="G44" s="10">
        <f>'Units by model and year'!G46*'Units by model and year'!Q46/1000000</f>
        <v>0</v>
      </c>
      <c r="H44" s="10">
        <f>'Units by model and year'!H46*'Units by model and year'!R46/1000000</f>
        <v>0</v>
      </c>
      <c r="I44" s="10">
        <f>'Units by model and year'!I46*'Units by model and year'!S46/1000000</f>
        <v>1.03026</v>
      </c>
      <c r="J44" s="10">
        <f>'Units by model and year'!J46*'Units by model and year'!T46/1000000</f>
        <v>2.0649799999999998</v>
      </c>
      <c r="K44" s="10">
        <f>'Units by model and year'!K46*'Units by model and year'!U46/1000000</f>
        <v>4.3083600000000004</v>
      </c>
      <c r="L44" s="10">
        <f>'Units by model and year'!L46*'Units by model and year'!V46/1000000</f>
        <v>6.7301399999999996</v>
      </c>
    </row>
    <row r="45" spans="1:12" x14ac:dyDescent="0.25">
      <c r="A45" t="str">
        <f>'Units by model and year'!A47</f>
        <v>Mercedes</v>
      </c>
      <c r="B45" t="str">
        <f>'Units by model and year'!B47</f>
        <v>S550e</v>
      </c>
      <c r="C45" s="11">
        <f t="shared" si="0"/>
        <v>7.5061799999999996</v>
      </c>
      <c r="D45" s="10">
        <f>'Units by model and year'!D47*'Units by model and year'!N47/1000000</f>
        <v>0</v>
      </c>
      <c r="E45" s="10">
        <f>'Units by model and year'!E47*'Units by model and year'!O47/1000000</f>
        <v>0</v>
      </c>
      <c r="F45" s="10">
        <f>'Units by model and year'!F47*'Units by model and year'!P47/1000000</f>
        <v>0</v>
      </c>
      <c r="G45" s="10">
        <f>'Units by model and year'!G47*'Units by model and year'!Q47/1000000</f>
        <v>0</v>
      </c>
      <c r="H45" s="10">
        <f>'Units by model and year'!H47*'Units by model and year'!R47/1000000</f>
        <v>0</v>
      </c>
      <c r="I45" s="10">
        <f>'Units by model and year'!I47*'Units by model and year'!S47/1000000</f>
        <v>2.4529999999999998</v>
      </c>
      <c r="J45" s="10">
        <f>'Units by model and year'!J47*'Units by model and year'!T47/1000000</f>
        <v>2.9703599999999999</v>
      </c>
      <c r="K45" s="10">
        <f>'Units by model and year'!K47*'Units by model and year'!U47/1000000</f>
        <v>0.42815999999999999</v>
      </c>
      <c r="L45" s="10">
        <f>'Units by model and year'!L47*'Units by model and year'!V47/1000000</f>
        <v>1.65466</v>
      </c>
    </row>
    <row r="46" spans="1:12" x14ac:dyDescent="0.25">
      <c r="A46" t="str">
        <f>'Units by model and year'!A48</f>
        <v>Mini</v>
      </c>
      <c r="B46" t="str">
        <f>'Units by model and year'!B48</f>
        <v>Countryman SE PHEV</v>
      </c>
      <c r="C46" s="11">
        <f t="shared" si="0"/>
        <v>10.252000000000001</v>
      </c>
      <c r="D46" s="10">
        <f>'Units by model and year'!D48*'Units by model and year'!N48/1000000</f>
        <v>0</v>
      </c>
      <c r="E46" s="10">
        <f>'Units by model and year'!E48*'Units by model and year'!O48/1000000</f>
        <v>0</v>
      </c>
      <c r="F46" s="10">
        <f>'Units by model and year'!F48*'Units by model and year'!P48/1000000</f>
        <v>0</v>
      </c>
      <c r="G46" s="10">
        <f>'Units by model and year'!G48*'Units by model and year'!Q48/1000000</f>
        <v>0</v>
      </c>
      <c r="H46" s="10">
        <f>'Units by model and year'!H48*'Units by model and year'!R48/1000000</f>
        <v>0</v>
      </c>
      <c r="I46" s="10">
        <f>'Units by model and year'!I48*'Units by model and year'!S48/1000000</f>
        <v>0</v>
      </c>
      <c r="J46" s="10">
        <f>'Units by model and year'!J48*'Units by model and year'!T48/1000000</f>
        <v>1.9</v>
      </c>
      <c r="K46" s="10">
        <f>'Units by model and year'!K48*'Units by model and year'!U48/1000000</f>
        <v>6.2560000000000002</v>
      </c>
      <c r="L46" s="10">
        <f>'Units by model and year'!L48*'Units by model and year'!V48/1000000</f>
        <v>2.0960000000000001</v>
      </c>
    </row>
    <row r="47" spans="1:12" x14ac:dyDescent="0.25">
      <c r="A47" t="str">
        <f>'Units by model and year'!A49</f>
        <v>Mitsubishi</v>
      </c>
      <c r="B47" t="str">
        <f>'Units by model and year'!B49</f>
        <v>Outlander PHEV</v>
      </c>
      <c r="C47" s="11">
        <f t="shared" si="0"/>
        <v>41.289699999999996</v>
      </c>
      <c r="D47" s="10">
        <f>'Units by model and year'!D49*'Units by model and year'!N49/1000000</f>
        <v>0</v>
      </c>
      <c r="E47" s="10">
        <f>'Units by model and year'!E49*'Units by model and year'!O49/1000000</f>
        <v>0</v>
      </c>
      <c r="F47" s="10">
        <f>'Units by model and year'!F49*'Units by model and year'!P49/1000000</f>
        <v>0</v>
      </c>
      <c r="G47" s="10">
        <f>'Units by model and year'!G49*'Units by model and year'!Q49/1000000</f>
        <v>0</v>
      </c>
      <c r="H47" s="10">
        <f>'Units by model and year'!H49*'Units by model and year'!R49/1000000</f>
        <v>0</v>
      </c>
      <c r="I47" s="10">
        <f>'Units by model and year'!I49*'Units by model and year'!S49/1000000</f>
        <v>0</v>
      </c>
      <c r="J47" s="10">
        <f>'Units by model and year'!J49*'Units by model and year'!T49/1000000</f>
        <v>0.57776400000000006</v>
      </c>
      <c r="K47" s="10">
        <f>'Units by model and year'!K49*'Units by model and year'!U49/1000000</f>
        <v>24.312775999999999</v>
      </c>
      <c r="L47" s="10">
        <f>'Units by model and year'!L49*'Units by model and year'!V49/1000000</f>
        <v>16.399159999999998</v>
      </c>
    </row>
    <row r="48" spans="1:12" x14ac:dyDescent="0.25">
      <c r="A48" t="str">
        <f>'Units by model and year'!A50</f>
        <v>Mitsubishi</v>
      </c>
      <c r="B48" t="str">
        <f>'Units by model and year'!B50</f>
        <v>i-MiEV</v>
      </c>
      <c r="C48" s="11">
        <f t="shared" si="0"/>
        <v>15.81</v>
      </c>
      <c r="D48" s="10">
        <f>'Units by model and year'!D50*'Units by model and year'!N50/1000000</f>
        <v>0.6</v>
      </c>
      <c r="E48" s="10">
        <f>'Units by model and year'!E50*'Units by model and year'!O50/1000000</f>
        <v>4.41</v>
      </c>
      <c r="F48" s="10">
        <f>'Units by model and year'!F50*'Units by model and year'!P50/1000000</f>
        <v>7.7175000000000002</v>
      </c>
      <c r="G48" s="10">
        <f>'Units by model and year'!G50*'Units by model and year'!Q50/1000000</f>
        <v>1.47</v>
      </c>
      <c r="H48" s="10">
        <f>'Units by model and year'!H50*'Units by model and year'!R50/1000000</f>
        <v>0.86250000000000004</v>
      </c>
      <c r="I48" s="10">
        <f>'Units by model and year'!I50*'Units by model and year'!S50/1000000</f>
        <v>0.70499999999999996</v>
      </c>
      <c r="J48" s="10">
        <f>'Units by model and year'!J50*'Units by model and year'!T50/1000000</f>
        <v>4.4999999999999998E-2</v>
      </c>
      <c r="K48" s="10">
        <f>'Units by model and year'!K50*'Units by model and year'!U50/1000000</f>
        <v>0</v>
      </c>
      <c r="L48" s="10">
        <f>'Units by model and year'!L50*'Units by model and year'!V50/1000000</f>
        <v>0</v>
      </c>
    </row>
    <row r="49" spans="1:12" x14ac:dyDescent="0.25">
      <c r="A49" t="str">
        <f>'Units by model and year'!A51</f>
        <v>Nissan</v>
      </c>
      <c r="B49" t="str">
        <f>'Units by model and year'!B51</f>
        <v>LEAF</v>
      </c>
      <c r="C49" s="11">
        <f t="shared" si="0"/>
        <v>1064.1600000000001</v>
      </c>
      <c r="D49" s="10">
        <f>'Units by model and year'!D51*'Units by model and year'!N51/1000000</f>
        <v>72.555000000000007</v>
      </c>
      <c r="E49" s="10">
        <f>'Units by model and year'!E51*'Units by model and year'!O51/1000000</f>
        <v>73.642499999999998</v>
      </c>
      <c r="F49" s="10">
        <f>'Units by model and year'!F51*'Units by model and year'!P51/1000000</f>
        <v>169.57499999999999</v>
      </c>
      <c r="G49" s="10">
        <f>'Units by model and year'!G51*'Units by model and year'!Q51/1000000</f>
        <v>226.5</v>
      </c>
      <c r="H49" s="10">
        <f>'Units by model and year'!H51*'Units by model and year'!R51/1000000</f>
        <v>129.51750000000001</v>
      </c>
      <c r="I49" s="10">
        <f>'Units by model and year'!I51*'Units by model and year'!S51/1000000</f>
        <v>105.045</v>
      </c>
      <c r="J49" s="10">
        <f>'Units by model and year'!J51*'Units by model and year'!T51/1000000</f>
        <v>84.224999999999994</v>
      </c>
      <c r="K49" s="10">
        <f>'Units by model and year'!K51*'Units by model and year'!U51/1000000</f>
        <v>110.3625</v>
      </c>
      <c r="L49" s="10">
        <f>'Units by model and year'!L51*'Units by model and year'!V51/1000000</f>
        <v>92.737499999999997</v>
      </c>
    </row>
    <row r="50" spans="1:12" x14ac:dyDescent="0.25">
      <c r="A50" t="str">
        <f>'Units by model and year'!A52</f>
        <v>Porsche</v>
      </c>
      <c r="B50" t="str">
        <f>'Units by model and year'!B52</f>
        <v>918 Spyder</v>
      </c>
      <c r="C50" s="11">
        <f t="shared" si="0"/>
        <v>3.582659</v>
      </c>
      <c r="D50" s="10">
        <f>'Units by model and year'!D52*'Units by model and year'!N52/1000000</f>
        <v>0</v>
      </c>
      <c r="E50" s="10">
        <f>'Units by model and year'!E52*'Units by model and year'!O52/1000000</f>
        <v>0</v>
      </c>
      <c r="F50" s="10">
        <f>'Units by model and year'!F52*'Units by model and year'!P52/1000000</f>
        <v>0</v>
      </c>
      <c r="G50" s="10">
        <f>'Units by model and year'!G52*'Units by model and year'!Q52/1000000</f>
        <v>2.8382580000000002</v>
      </c>
      <c r="H50" s="10">
        <f>'Units by model and year'!H52*'Units by model and year'!R52/1000000</f>
        <v>0.74440099999999998</v>
      </c>
      <c r="I50" s="10">
        <f>'Units by model and year'!I52*'Units by model and year'!S52/1000000</f>
        <v>0</v>
      </c>
      <c r="J50" s="10">
        <f>'Units by model and year'!J52*'Units by model and year'!T52/1000000</f>
        <v>0</v>
      </c>
      <c r="K50" s="10">
        <f>'Units by model and year'!K52*'Units by model and year'!U52/1000000</f>
        <v>0</v>
      </c>
      <c r="L50" s="10">
        <f>'Units by model and year'!L52*'Units by model and year'!V52/1000000</f>
        <v>0</v>
      </c>
    </row>
    <row r="51" spans="1:12" x14ac:dyDescent="0.25">
      <c r="A51" t="str">
        <f>'Units by model and year'!A53</f>
        <v>Porsche</v>
      </c>
      <c r="B51" t="str">
        <f>'Units by model and year'!B53</f>
        <v>Cayenne S-E</v>
      </c>
      <c r="C51" s="11">
        <f t="shared" si="0"/>
        <v>37.6188</v>
      </c>
      <c r="D51" s="10">
        <f>'Units by model and year'!D53*'Units by model and year'!N53/1000000</f>
        <v>0</v>
      </c>
      <c r="E51" s="10">
        <f>'Units by model and year'!E53*'Units by model and year'!O53/1000000</f>
        <v>0</v>
      </c>
      <c r="F51" s="10">
        <f>'Units by model and year'!F53*'Units by model and year'!P53/1000000</f>
        <v>0</v>
      </c>
      <c r="G51" s="10">
        <f>'Units by model and year'!G53*'Units by model and year'!Q53/1000000</f>
        <v>0.53359999999999996</v>
      </c>
      <c r="H51" s="10">
        <f>'Units by model and year'!H53*'Units by model and year'!R53/1000000</f>
        <v>5.8856080000000004</v>
      </c>
      <c r="I51" s="10">
        <f>'Units by model and year'!I53*'Units by model and year'!S53/1000000</f>
        <v>11.264296</v>
      </c>
      <c r="J51" s="10">
        <f>'Units by model and year'!J53*'Units by model and year'!T53/1000000</f>
        <v>8.3988639999999997</v>
      </c>
      <c r="K51" s="10">
        <f>'Units by model and year'!K53*'Units by model and year'!U53/1000000</f>
        <v>5.453392</v>
      </c>
      <c r="L51" s="10">
        <f>'Units by model and year'!L53*'Units by model and year'!V53/1000000</f>
        <v>6.0830399999999996</v>
      </c>
    </row>
    <row r="52" spans="1:12" x14ac:dyDescent="0.25">
      <c r="A52" t="str">
        <f>'Units by model and year'!A54</f>
        <v>Porsche</v>
      </c>
      <c r="B52" t="str">
        <f>'Units by model and year'!B54</f>
        <v>Panamera E-Hybrid</v>
      </c>
      <c r="C52" s="11">
        <f t="shared" si="0"/>
        <v>27.937008000000002</v>
      </c>
      <c r="D52" s="10">
        <f>'Units by model and year'!D54*'Units by model and year'!N54/1000000</f>
        <v>0</v>
      </c>
      <c r="E52" s="10">
        <f>'Units by model and year'!E54*'Units by model and year'!O54/1000000</f>
        <v>0</v>
      </c>
      <c r="F52" s="10">
        <f>'Units by model and year'!F54*'Units by model and year'!P54/1000000</f>
        <v>0.40867199999999998</v>
      </c>
      <c r="G52" s="10">
        <f>'Units by model and year'!G54*'Units by model and year'!Q54/1000000</f>
        <v>4.1770079999999998</v>
      </c>
      <c r="H52" s="10">
        <f>'Units by model and year'!H54*'Units by model and year'!R54/1000000</f>
        <v>1.934064</v>
      </c>
      <c r="I52" s="10">
        <f>'Units by model and year'!I54*'Units by model and year'!S54/1000000</f>
        <v>1.8675360000000001</v>
      </c>
      <c r="J52" s="10">
        <f>'Units by model and year'!J54*'Units by model and year'!T54/1000000</f>
        <v>8.5536000000000001E-2</v>
      </c>
      <c r="K52" s="10">
        <f>'Units by model and year'!K54*'Units by model and year'!U54/1000000</f>
        <v>9.6750720000000001</v>
      </c>
      <c r="L52" s="10">
        <f>'Units by model and year'!L54*'Units by model and year'!V54/1000000</f>
        <v>9.7891200000000005</v>
      </c>
    </row>
    <row r="53" spans="1:12" x14ac:dyDescent="0.25">
      <c r="A53" t="str">
        <f>'Units by model and year'!A55</f>
        <v>Porsche</v>
      </c>
      <c r="B53" t="str">
        <f>'Units by model and year'!B55</f>
        <v>Taycan</v>
      </c>
      <c r="C53" s="11">
        <f t="shared" si="0"/>
        <v>0.97499999999999998</v>
      </c>
      <c r="D53" s="10">
        <f>'Units by model and year'!D55*'Units by model and year'!N55/1000000</f>
        <v>0</v>
      </c>
      <c r="E53" s="10">
        <f>'Units by model and year'!E55*'Units by model and year'!O55/1000000</f>
        <v>0</v>
      </c>
      <c r="F53" s="10">
        <f>'Units by model and year'!F55*'Units by model and year'!P55/1000000</f>
        <v>0</v>
      </c>
      <c r="G53" s="10">
        <f>'Units by model and year'!G55*'Units by model and year'!Q55/1000000</f>
        <v>0</v>
      </c>
      <c r="H53" s="10">
        <f>'Units by model and year'!H55*'Units by model and year'!R55/1000000</f>
        <v>0</v>
      </c>
      <c r="I53" s="10">
        <f>'Units by model and year'!I55*'Units by model and year'!S55/1000000</f>
        <v>0</v>
      </c>
      <c r="J53" s="10">
        <f>'Units by model and year'!J55*'Units by model and year'!T55/1000000</f>
        <v>0</v>
      </c>
      <c r="K53" s="10">
        <f>'Units by model and year'!K55*'Units by model and year'!U55/1000000</f>
        <v>0</v>
      </c>
      <c r="L53" s="10">
        <f>'Units by model and year'!L55*'Units by model and year'!V55/1000000</f>
        <v>0.97499999999999998</v>
      </c>
    </row>
    <row r="54" spans="1:12" x14ac:dyDescent="0.25">
      <c r="A54" t="str">
        <f>'Units by model and year'!A56</f>
        <v>Smart</v>
      </c>
      <c r="B54" t="str">
        <f>'Units by model and year'!B56</f>
        <v>ED</v>
      </c>
      <c r="C54" s="11">
        <f t="shared" si="0"/>
        <v>60.03</v>
      </c>
      <c r="D54" s="10">
        <f>'Units by model and year'!D56*'Units by model and year'!N56/1000000</f>
        <v>0</v>
      </c>
      <c r="E54" s="10">
        <f>'Units by model and year'!E56*'Units by model and year'!O56/1000000</f>
        <v>0</v>
      </c>
      <c r="F54" s="10">
        <f>'Units by model and year'!F56*'Units by model and year'!P56/1000000</f>
        <v>6.9225000000000003</v>
      </c>
      <c r="G54" s="10">
        <f>'Units by model and year'!G56*'Units by model and year'!Q56/1000000</f>
        <v>19.454999999999998</v>
      </c>
      <c r="H54" s="10">
        <f>'Units by model and year'!H56*'Units by model and year'!R56/1000000</f>
        <v>10.4025</v>
      </c>
      <c r="I54" s="10">
        <f>'Units by model and year'!I56*'Units by model and year'!S56/1000000</f>
        <v>4.9275000000000002</v>
      </c>
      <c r="J54" s="10">
        <f>'Units by model and year'!J56*'Units by model and year'!T56/1000000</f>
        <v>4.08</v>
      </c>
      <c r="K54" s="10">
        <f>'Units by model and year'!K56*'Units by model and year'!U56/1000000</f>
        <v>9.1425000000000001</v>
      </c>
      <c r="L54" s="10">
        <f>'Units by model and year'!L56*'Units by model and year'!V56/1000000</f>
        <v>5.0999999999999996</v>
      </c>
    </row>
    <row r="55" spans="1:12" x14ac:dyDescent="0.25">
      <c r="A55" t="str">
        <f>'Units by model and year'!A57</f>
        <v>Subaru</v>
      </c>
      <c r="B55" t="str">
        <f>'Units by model and year'!B57</f>
        <v>Crosstrek Hybrid</v>
      </c>
      <c r="C55" s="11">
        <f t="shared" si="0"/>
        <v>4.3669399999999996</v>
      </c>
      <c r="D55" s="10">
        <f>'Units by model and year'!D57*'Units by model and year'!N57/1000000</f>
        <v>0</v>
      </c>
      <c r="E55" s="10">
        <f>'Units by model and year'!E57*'Units by model and year'!O57/1000000</f>
        <v>0</v>
      </c>
      <c r="F55" s="10">
        <f>'Units by model and year'!F57*'Units by model and year'!P57/1000000</f>
        <v>0</v>
      </c>
      <c r="G55" s="10">
        <f>'Units by model and year'!G57*'Units by model and year'!Q57/1000000</f>
        <v>0</v>
      </c>
      <c r="H55" s="10">
        <f>'Units by model and year'!H57*'Units by model and year'!R57/1000000</f>
        <v>0</v>
      </c>
      <c r="I55" s="10">
        <f>'Units by model and year'!I57*'Units by model and year'!S57/1000000</f>
        <v>0</v>
      </c>
      <c r="J55" s="10">
        <f>'Units by model and year'!J57*'Units by model and year'!T57/1000000</f>
        <v>0</v>
      </c>
      <c r="K55" s="10">
        <f>'Units by model and year'!K57*'Units by model and year'!U57/1000000</f>
        <v>0</v>
      </c>
      <c r="L55" s="10">
        <f>'Units by model and year'!L57*'Units by model and year'!V57/1000000</f>
        <v>4.3669399999999996</v>
      </c>
    </row>
    <row r="56" spans="1:12" x14ac:dyDescent="0.25">
      <c r="A56" t="str">
        <f>'Units by model and year'!A58</f>
        <v>Tesla</v>
      </c>
      <c r="B56" t="str">
        <f>'Units by model and year'!B58</f>
        <v>Model 3</v>
      </c>
      <c r="C56" s="11">
        <f t="shared" si="0"/>
        <v>1508.5715625</v>
      </c>
      <c r="D56" s="10">
        <f>'Units by model and year'!D58*'Units by model and year'!N58/1000000</f>
        <v>0</v>
      </c>
      <c r="E56" s="10">
        <f>'Units by model and year'!E58*'Units by model and year'!O58/1000000</f>
        <v>0</v>
      </c>
      <c r="F56" s="10">
        <f>'Units by model and year'!F58*'Units by model and year'!P58/1000000</f>
        <v>0</v>
      </c>
      <c r="G56" s="10">
        <f>'Units by model and year'!G58*'Units by model and year'!Q58/1000000</f>
        <v>0</v>
      </c>
      <c r="H56" s="10">
        <f>'Units by model and year'!H58*'Units by model and year'!R58/1000000</f>
        <v>0</v>
      </c>
      <c r="I56" s="10">
        <f>'Units by model and year'!I58*'Units by model and year'!S58/1000000</f>
        <v>0</v>
      </c>
      <c r="J56" s="10">
        <f>'Units by model and year'!J58*'Units by model and year'!T58/1000000</f>
        <v>13.23</v>
      </c>
      <c r="K56" s="10">
        <f>'Units by model and year'!K58*'Units by model and year'!U58/1000000</f>
        <v>1048.365</v>
      </c>
      <c r="L56" s="10">
        <f>'Units by model and year'!L58*'Units by model and year'!V58/1000000</f>
        <v>446.9765625</v>
      </c>
    </row>
    <row r="57" spans="1:12" x14ac:dyDescent="0.25">
      <c r="A57" t="str">
        <f>'Units by model and year'!A59</f>
        <v>Tesla</v>
      </c>
      <c r="B57" t="str">
        <f>'Units by model and year'!B59</f>
        <v>Model S</v>
      </c>
      <c r="C57" s="11">
        <f t="shared" si="0"/>
        <v>1118.8462500000001</v>
      </c>
      <c r="D57" s="10">
        <f>'Units by model and year'!D59*'Units by model and year'!N59/1000000</f>
        <v>0</v>
      </c>
      <c r="E57" s="10">
        <f>'Units by model and year'!E59*'Units by model and year'!O59/1000000</f>
        <v>19.875</v>
      </c>
      <c r="F57" s="10">
        <f>'Units by model and year'!F59*'Units by model and year'!P59/1000000</f>
        <v>132.375</v>
      </c>
      <c r="G57" s="10">
        <f>'Units by model and year'!G59*'Units by model and year'!Q59/1000000</f>
        <v>125.1675</v>
      </c>
      <c r="H57" s="10">
        <f>'Units by model and year'!H59*'Units by model and year'!R59/1000000</f>
        <v>189.01499999999999</v>
      </c>
      <c r="I57" s="10">
        <f>'Units by model and year'!I59*'Units by model and year'!S59/1000000</f>
        <v>216.72</v>
      </c>
      <c r="J57" s="10">
        <f>'Units by model and year'!J59*'Units by model and year'!T59/1000000</f>
        <v>202.95</v>
      </c>
      <c r="K57" s="10">
        <f>'Units by model and year'!K59*'Units by model and year'!U59/1000000</f>
        <v>193.08750000000001</v>
      </c>
      <c r="L57" s="10">
        <f>'Units by model and year'!L59*'Units by model and year'!V59/1000000</f>
        <v>39.65625</v>
      </c>
    </row>
    <row r="58" spans="1:12" x14ac:dyDescent="0.25">
      <c r="A58" t="str">
        <f>'Units by model and year'!A60</f>
        <v>Tesla</v>
      </c>
      <c r="B58" t="str">
        <f>'Units by model and year'!B60</f>
        <v>Model X</v>
      </c>
      <c r="C58" s="11">
        <f t="shared" si="0"/>
        <v>547.96031249999999</v>
      </c>
      <c r="D58" s="10">
        <f>'Units by model and year'!D60*'Units by model and year'!N60/1000000</f>
        <v>0</v>
      </c>
      <c r="E58" s="10">
        <f>'Units by model and year'!E60*'Units by model and year'!O60/1000000</f>
        <v>0</v>
      </c>
      <c r="F58" s="10">
        <f>'Units by model and year'!F60*'Units by model and year'!P60/1000000</f>
        <v>0</v>
      </c>
      <c r="G58" s="10">
        <f>'Units by model and year'!G60*'Units by model and year'!Q60/1000000</f>
        <v>0</v>
      </c>
      <c r="H58" s="10">
        <f>'Units by model and year'!H60*'Units by model and year'!R60/1000000</f>
        <v>1.605</v>
      </c>
      <c r="I58" s="10">
        <f>'Units by model and year'!I60*'Units by model and year'!S60/1000000</f>
        <v>136.67250000000001</v>
      </c>
      <c r="J58" s="10">
        <f>'Units by model and year'!J60*'Units by model and year'!T60/1000000</f>
        <v>159.86250000000001</v>
      </c>
      <c r="K58" s="10">
        <f>'Units by model and year'!K60*'Units by model and year'!U60/1000000</f>
        <v>195.75</v>
      </c>
      <c r="L58" s="10">
        <f>'Units by model and year'!L60*'Units by model and year'!V60/1000000</f>
        <v>54.0703125</v>
      </c>
    </row>
    <row r="59" spans="1:12" x14ac:dyDescent="0.25">
      <c r="A59" t="str">
        <f>'Units by model and year'!A61</f>
        <v>Toyota</v>
      </c>
      <c r="B59" t="str">
        <f>'Units by model and year'!B61</f>
        <v>Prius PHV</v>
      </c>
      <c r="C59" s="11">
        <f t="shared" si="0"/>
        <v>105.86249999999998</v>
      </c>
      <c r="D59" s="10">
        <f>'Units by model and year'!D61*'Units by model and year'!N61/1000000</f>
        <v>0</v>
      </c>
      <c r="E59" s="10">
        <f>'Units by model and year'!E61*'Units by model and year'!O61/1000000</f>
        <v>31.875</v>
      </c>
      <c r="F59" s="10">
        <f>'Units by model and year'!F61*'Units by model and year'!P61/1000000</f>
        <v>30.22</v>
      </c>
      <c r="G59" s="10">
        <f>'Units by model and year'!G61*'Units by model and year'!Q61/1000000</f>
        <v>33.159999999999997</v>
      </c>
      <c r="H59" s="10">
        <f>'Units by model and year'!H61*'Units by model and year'!R61/1000000</f>
        <v>10.477499999999999</v>
      </c>
      <c r="I59" s="10">
        <f>'Units by model and year'!I61*'Units by model and year'!S61/1000000</f>
        <v>0.13</v>
      </c>
      <c r="J59" s="10">
        <f>'Units by model and year'!J61*'Units by model and year'!T61/1000000</f>
        <v>0</v>
      </c>
      <c r="K59" s="10">
        <f>'Units by model and year'!K61*'Units by model and year'!U61/1000000</f>
        <v>0</v>
      </c>
      <c r="L59" s="10">
        <f>'Units by model and year'!L61*'Units by model and year'!V61/1000000</f>
        <v>0</v>
      </c>
    </row>
    <row r="60" spans="1:12" x14ac:dyDescent="0.25">
      <c r="A60" t="str">
        <f>'Units by model and year'!A62</f>
        <v>Toyota</v>
      </c>
      <c r="B60" t="str">
        <f>'Units by model and year'!B62</f>
        <v>Prius Prime</v>
      </c>
      <c r="C60" s="11">
        <f t="shared" si="0"/>
        <v>335.77266599999996</v>
      </c>
      <c r="D60" s="10">
        <f>'Units by model and year'!D62*'Units by model and year'!N62/1000000</f>
        <v>0</v>
      </c>
      <c r="E60" s="10">
        <f>'Units by model and year'!E62*'Units by model and year'!O62/1000000</f>
        <v>0</v>
      </c>
      <c r="F60" s="10">
        <f>'Units by model and year'!F62*'Units by model and year'!P62/1000000</f>
        <v>0</v>
      </c>
      <c r="G60" s="10">
        <f>'Units by model and year'!G62*'Units by model and year'!Q62/1000000</f>
        <v>0</v>
      </c>
      <c r="H60" s="10">
        <f>'Units by model and year'!H62*'Units by model and year'!R62/1000000</f>
        <v>0</v>
      </c>
      <c r="I60" s="10">
        <f>'Units by model and year'!I62*'Units by model and year'!S62/1000000</f>
        <v>10.903843999999999</v>
      </c>
      <c r="J60" s="10">
        <f>'Units by model and year'!J62*'Units by model and year'!T62/1000000</f>
        <v>94.253872000000001</v>
      </c>
      <c r="K60" s="10">
        <f>'Units by model and year'!K62*'Units by model and year'!U62/1000000</f>
        <v>124.23269000000001</v>
      </c>
      <c r="L60" s="10">
        <f>'Units by model and year'!L62*'Units by model and year'!V62/1000000</f>
        <v>106.38226</v>
      </c>
    </row>
    <row r="61" spans="1:12" x14ac:dyDescent="0.25">
      <c r="A61" t="str">
        <f>'Units by model and year'!A63</f>
        <v>Toyota</v>
      </c>
      <c r="B61" t="str">
        <f>'Units by model and year'!B63</f>
        <v>RAV4 EV</v>
      </c>
      <c r="C61" s="11">
        <f t="shared" si="0"/>
        <v>18.54</v>
      </c>
      <c r="D61" s="10">
        <f>'Units by model and year'!D63*'Units by model and year'!N63/1000000</f>
        <v>0</v>
      </c>
      <c r="E61" s="10">
        <f>'Units by model and year'!E63*'Units by model and year'!O63/1000000</f>
        <v>1.44</v>
      </c>
      <c r="F61" s="10">
        <f>'Units by model and year'!F63*'Units by model and year'!P63/1000000</f>
        <v>8.2200000000000006</v>
      </c>
      <c r="G61" s="10">
        <f>'Units by model and year'!G63*'Units by model and year'!Q63/1000000</f>
        <v>8.8800000000000008</v>
      </c>
      <c r="H61" s="10">
        <f>'Units by model and year'!H63*'Units by model and year'!R63/1000000</f>
        <v>0</v>
      </c>
      <c r="I61" s="10">
        <f>'Units by model and year'!I63*'Units by model and year'!S63/1000000</f>
        <v>0</v>
      </c>
      <c r="J61" s="10">
        <f>'Units by model and year'!J63*'Units by model and year'!T63/1000000</f>
        <v>0</v>
      </c>
      <c r="K61" s="10">
        <f>'Units by model and year'!K63*'Units by model and year'!U63/1000000</f>
        <v>0</v>
      </c>
      <c r="L61" s="10">
        <f>'Units by model and year'!L63*'Units by model and year'!V63/1000000</f>
        <v>0</v>
      </c>
    </row>
    <row r="62" spans="1:12" x14ac:dyDescent="0.25">
      <c r="A62" t="str">
        <f>'Units by model and year'!A64</f>
        <v>Volkswagen</v>
      </c>
      <c r="B62" t="str">
        <f>'Units by model and year'!B64</f>
        <v>e-Golf</v>
      </c>
      <c r="C62" s="11">
        <f t="shared" si="0"/>
        <v>137.07749999999999</v>
      </c>
      <c r="D62" s="10">
        <f>'Units by model and year'!D64*'Units by model and year'!N64/1000000</f>
        <v>0</v>
      </c>
      <c r="E62" s="10">
        <f>'Units by model and year'!E64*'Units by model and year'!O64/1000000</f>
        <v>0</v>
      </c>
      <c r="F62" s="10">
        <f>'Units by model and year'!F64*'Units by model and year'!P64/1000000</f>
        <v>0</v>
      </c>
      <c r="G62" s="10">
        <f>'Units by model and year'!G64*'Units by model and year'!Q64/1000000</f>
        <v>2.6775000000000002</v>
      </c>
      <c r="H62" s="10">
        <f>'Units by model and year'!H64*'Units by model and year'!R64/1000000</f>
        <v>31.74</v>
      </c>
      <c r="I62" s="10">
        <f>'Units by model and year'!I64*'Units by model and year'!S64/1000000</f>
        <v>29.5275</v>
      </c>
      <c r="J62" s="10">
        <f>'Units by model and year'!J64*'Units by model and year'!T64/1000000</f>
        <v>26.504999999999999</v>
      </c>
      <c r="K62" s="10">
        <f>'Units by model and year'!K64*'Units by model and year'!U64/1000000</f>
        <v>10.154999999999999</v>
      </c>
      <c r="L62" s="10">
        <f>'Units by model and year'!L64*'Units by model and year'!V64/1000000</f>
        <v>36.472499999999997</v>
      </c>
    </row>
    <row r="63" spans="1:12" x14ac:dyDescent="0.25">
      <c r="A63" t="str">
        <f>'Units by model and year'!A65</f>
        <v>Volvo</v>
      </c>
      <c r="B63" t="str">
        <f>'Units by model and year'!B65</f>
        <v>S90 T8 PHEV</v>
      </c>
      <c r="C63" s="11">
        <f t="shared" si="0"/>
        <v>15.131049999999998</v>
      </c>
      <c r="D63" s="10">
        <f>'Units by model and year'!D65*'Units by model and year'!N65/1000000</f>
        <v>0</v>
      </c>
      <c r="E63" s="10">
        <f>'Units by model and year'!E65*'Units by model and year'!O65/1000000</f>
        <v>0</v>
      </c>
      <c r="F63" s="10">
        <f>'Units by model and year'!F65*'Units by model and year'!P65/1000000</f>
        <v>0</v>
      </c>
      <c r="G63" s="10">
        <f>'Units by model and year'!G65*'Units by model and year'!Q65/1000000</f>
        <v>0</v>
      </c>
      <c r="H63" s="10">
        <f>'Units by model and year'!H65*'Units by model and year'!R65/1000000</f>
        <v>0</v>
      </c>
      <c r="I63" s="10">
        <f>'Units by model and year'!I65*'Units by model and year'!S65/1000000</f>
        <v>10.079029999999999</v>
      </c>
      <c r="J63" s="10">
        <f>'Units by model and year'!J65*'Units by model and year'!T65/1000000</f>
        <v>0.58523400000000003</v>
      </c>
      <c r="K63" s="10">
        <f>'Units by model and year'!K65*'Units by model and year'!U65/1000000</f>
        <v>2.1858740000000001</v>
      </c>
      <c r="L63" s="10">
        <f>'Units by model and year'!L65*'Units by model and year'!V65/1000000</f>
        <v>2.2809119999999998</v>
      </c>
    </row>
    <row r="64" spans="1:12" x14ac:dyDescent="0.25">
      <c r="A64" t="str">
        <f>'Units by model and year'!A66</f>
        <v>Volvo</v>
      </c>
      <c r="B64" t="str">
        <f>'Units by model and year'!B66</f>
        <v>XC60 PHEV</v>
      </c>
      <c r="C64" s="11">
        <f t="shared" si="0"/>
        <v>22.013801999999998</v>
      </c>
      <c r="D64" s="10">
        <f>'Units by model and year'!D66*'Units by model and year'!N66/1000000</f>
        <v>0</v>
      </c>
      <c r="E64" s="10">
        <f>'Units by model and year'!E66*'Units by model and year'!O66/1000000</f>
        <v>0</v>
      </c>
      <c r="F64" s="10">
        <f>'Units by model and year'!F66*'Units by model and year'!P66/1000000</f>
        <v>0</v>
      </c>
      <c r="G64" s="10">
        <f>'Units by model and year'!G66*'Units by model and year'!Q66/1000000</f>
        <v>0</v>
      </c>
      <c r="H64" s="10">
        <f>'Units by model and year'!H66*'Units by model and year'!R66/1000000</f>
        <v>0</v>
      </c>
      <c r="I64" s="10">
        <f>'Units by model and year'!I66*'Units by model and year'!S66/1000000</f>
        <v>0</v>
      </c>
      <c r="J64" s="10">
        <f>'Units by model and year'!J66*'Units by model and year'!T66/1000000</f>
        <v>2.6560619999999999</v>
      </c>
      <c r="K64" s="10">
        <f>'Units by model and year'!K66*'Units by model and year'!U66/1000000</f>
        <v>11.339534</v>
      </c>
      <c r="L64" s="10">
        <f>'Units by model and year'!L66*'Units by model and year'!V66/1000000</f>
        <v>8.0182059999999993</v>
      </c>
    </row>
    <row r="65" spans="1:12" x14ac:dyDescent="0.25">
      <c r="A65" t="str">
        <f>'Units by model and year'!A67</f>
        <v>Volvo</v>
      </c>
      <c r="B65" t="str">
        <f>'Units by model and year'!B67</f>
        <v>XC90 T8 PHEV</v>
      </c>
      <c r="C65" s="11">
        <f t="shared" si="0"/>
        <v>26.715682000000001</v>
      </c>
      <c r="D65" s="10">
        <f>'Units by model and year'!D67*'Units by model and year'!N67/1000000</f>
        <v>0</v>
      </c>
      <c r="E65" s="10">
        <f>'Units by model and year'!E67*'Units by model and year'!O67/1000000</f>
        <v>0</v>
      </c>
      <c r="F65" s="10">
        <f>'Units by model and year'!F67*'Units by model and year'!P67/1000000</f>
        <v>0</v>
      </c>
      <c r="G65" s="10">
        <f>'Units by model and year'!G67*'Units by model and year'!Q67/1000000</f>
        <v>0</v>
      </c>
      <c r="H65" s="10">
        <f>'Units by model and year'!H67*'Units by model and year'!R67/1000000</f>
        <v>0.430172</v>
      </c>
      <c r="I65" s="10">
        <f>'Units by model and year'!I67*'Units by model and year'!S67/1000000</f>
        <v>0</v>
      </c>
      <c r="J65" s="10">
        <f>'Units by model and year'!J67*'Units by model and year'!T67/1000000</f>
        <v>10.984392</v>
      </c>
      <c r="K65" s="10">
        <f>'Units by model and year'!K67*'Units by model and year'!U67/1000000</f>
        <v>6.9377740000000001</v>
      </c>
      <c r="L65" s="10">
        <f>'Units by model and year'!L67*'Units by model and year'!V67/1000000</f>
        <v>8.3633439999999997</v>
      </c>
    </row>
  </sheetData>
  <mergeCells count="1">
    <mergeCell ref="D7:L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6FF29-0771-4031-8FD0-76764085C248}">
  <dimension ref="A3:K52"/>
  <sheetViews>
    <sheetView topLeftCell="A25" workbookViewId="0">
      <selection activeCell="K53" sqref="K53"/>
    </sheetView>
  </sheetViews>
  <sheetFormatPr defaultRowHeight="15.75" x14ac:dyDescent="0.25"/>
  <cols>
    <col min="1" max="1" width="12.375" bestFit="1" customWidth="1"/>
    <col min="2" max="10" width="11.375" bestFit="1" customWidth="1"/>
    <col min="11" max="11" width="10.125" bestFit="1" customWidth="1"/>
  </cols>
  <sheetData>
    <row r="3" spans="1:10" x14ac:dyDescent="0.25">
      <c r="A3" s="3" t="s">
        <v>118</v>
      </c>
      <c r="B3" t="s">
        <v>183</v>
      </c>
      <c r="C3" t="s">
        <v>184</v>
      </c>
      <c r="D3" t="s">
        <v>185</v>
      </c>
      <c r="E3" t="s">
        <v>186</v>
      </c>
      <c r="F3" t="s">
        <v>187</v>
      </c>
      <c r="G3" t="s">
        <v>188</v>
      </c>
      <c r="H3" t="s">
        <v>189</v>
      </c>
      <c r="I3" t="s">
        <v>190</v>
      </c>
      <c r="J3" t="s">
        <v>191</v>
      </c>
    </row>
    <row r="4" spans="1:10" x14ac:dyDescent="0.25">
      <c r="A4" s="4" t="s">
        <v>47</v>
      </c>
      <c r="B4" s="11">
        <v>0</v>
      </c>
      <c r="C4" s="11">
        <v>0</v>
      </c>
      <c r="D4" s="11">
        <v>4.4999999999999998E-2</v>
      </c>
      <c r="E4" s="11">
        <v>9.8249999999999993</v>
      </c>
      <c r="F4" s="11">
        <v>7.68</v>
      </c>
      <c r="G4" s="11">
        <v>4.0049999999999999</v>
      </c>
      <c r="H4" s="11">
        <v>1.68</v>
      </c>
      <c r="I4" s="11">
        <v>1.7324999999999999</v>
      </c>
      <c r="J4" s="11">
        <v>0.18</v>
      </c>
    </row>
    <row r="5" spans="1:10" x14ac:dyDescent="0.25">
      <c r="A5" s="4" t="s">
        <v>86</v>
      </c>
      <c r="B5" s="11">
        <v>0</v>
      </c>
      <c r="C5" s="11">
        <v>0</v>
      </c>
      <c r="D5" s="11">
        <v>0</v>
      </c>
      <c r="E5" s="11">
        <v>0</v>
      </c>
      <c r="F5" s="11">
        <v>0</v>
      </c>
      <c r="G5" s="11">
        <v>0</v>
      </c>
      <c r="H5" s="11">
        <v>1.9</v>
      </c>
      <c r="I5" s="11">
        <v>6.2560000000000002</v>
      </c>
      <c r="J5" s="11">
        <v>2.0960000000000001</v>
      </c>
    </row>
    <row r="6" spans="1:10" x14ac:dyDescent="0.25">
      <c r="A6" s="4" t="s">
        <v>97</v>
      </c>
      <c r="B6" s="11">
        <v>0</v>
      </c>
      <c r="C6" s="11">
        <v>0</v>
      </c>
      <c r="D6" s="11">
        <v>0</v>
      </c>
      <c r="E6" s="11">
        <v>0</v>
      </c>
      <c r="F6" s="11">
        <v>0</v>
      </c>
      <c r="G6" s="11">
        <v>0</v>
      </c>
      <c r="H6" s="11">
        <v>0</v>
      </c>
      <c r="I6" s="11">
        <v>0</v>
      </c>
      <c r="J6" s="11">
        <v>4.3669399999999996</v>
      </c>
    </row>
    <row r="7" spans="1:10" x14ac:dyDescent="0.25">
      <c r="A7" s="4" t="s">
        <v>56</v>
      </c>
      <c r="B7" s="11">
        <v>0</v>
      </c>
      <c r="C7" s="11">
        <v>0</v>
      </c>
      <c r="D7" s="11">
        <v>17.324999999999999</v>
      </c>
      <c r="E7" s="11">
        <v>38.49</v>
      </c>
      <c r="F7" s="11">
        <v>46.454999999999998</v>
      </c>
      <c r="G7" s="11">
        <v>39.975000000000001</v>
      </c>
      <c r="H7" s="11">
        <v>40.35</v>
      </c>
      <c r="I7" s="11">
        <v>16.875</v>
      </c>
      <c r="J7" s="11">
        <v>4.6124999999999998</v>
      </c>
    </row>
    <row r="8" spans="1:10" x14ac:dyDescent="0.25">
      <c r="A8" s="4" t="s">
        <v>113</v>
      </c>
      <c r="B8" s="11">
        <v>0</v>
      </c>
      <c r="C8" s="11">
        <v>0</v>
      </c>
      <c r="D8" s="11">
        <v>6.9225000000000003</v>
      </c>
      <c r="E8" s="11">
        <v>19.454999999999998</v>
      </c>
      <c r="F8" s="11">
        <v>10.4025</v>
      </c>
      <c r="G8" s="11">
        <v>4.9275000000000002</v>
      </c>
      <c r="H8" s="11">
        <v>4.08</v>
      </c>
      <c r="I8" s="11">
        <v>9.1425000000000001</v>
      </c>
      <c r="J8" s="11">
        <v>5.0999999999999996</v>
      </c>
    </row>
    <row r="9" spans="1:10" x14ac:dyDescent="0.25">
      <c r="A9" s="4" t="s">
        <v>88</v>
      </c>
      <c r="B9" s="11">
        <v>0.6</v>
      </c>
      <c r="C9" s="11">
        <v>4.41</v>
      </c>
      <c r="D9" s="11">
        <v>7.7175000000000002</v>
      </c>
      <c r="E9" s="11">
        <v>1.47</v>
      </c>
      <c r="F9" s="11">
        <v>0.86250000000000004</v>
      </c>
      <c r="G9" s="11">
        <v>0.70499999999999996</v>
      </c>
      <c r="H9" s="11">
        <v>0.6227640000000001</v>
      </c>
      <c r="I9" s="11">
        <v>24.312775999999999</v>
      </c>
      <c r="J9" s="11">
        <v>16.399159999999998</v>
      </c>
    </row>
    <row r="10" spans="1:10" x14ac:dyDescent="0.25">
      <c r="A10" s="4" t="s">
        <v>93</v>
      </c>
      <c r="B10" s="11">
        <v>0</v>
      </c>
      <c r="C10" s="11">
        <v>0</v>
      </c>
      <c r="D10" s="11">
        <v>0.40867199999999998</v>
      </c>
      <c r="E10" s="11">
        <v>7.5488660000000003</v>
      </c>
      <c r="F10" s="11">
        <v>8.5640730000000005</v>
      </c>
      <c r="G10" s="11">
        <v>13.131831999999999</v>
      </c>
      <c r="H10" s="11">
        <v>8.4843999999999991</v>
      </c>
      <c r="I10" s="11">
        <v>15.128464000000001</v>
      </c>
      <c r="J10" s="11">
        <v>16.847160000000002</v>
      </c>
    </row>
    <row r="11" spans="1:10" x14ac:dyDescent="0.25">
      <c r="A11" s="4" t="s">
        <v>109</v>
      </c>
      <c r="B11" s="11">
        <v>0</v>
      </c>
      <c r="C11" s="11">
        <v>0</v>
      </c>
      <c r="D11" s="11">
        <v>0</v>
      </c>
      <c r="E11" s="11">
        <v>0</v>
      </c>
      <c r="F11" s="11">
        <v>0.430172</v>
      </c>
      <c r="G11" s="11">
        <v>10.079029999999999</v>
      </c>
      <c r="H11" s="11">
        <v>14.225688</v>
      </c>
      <c r="I11" s="11">
        <v>20.463182</v>
      </c>
      <c r="J11" s="11">
        <v>18.662461999999998</v>
      </c>
    </row>
    <row r="12" spans="1:10" x14ac:dyDescent="0.25">
      <c r="A12" s="4" t="s">
        <v>72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2.9474999999999998</v>
      </c>
      <c r="J12" s="11">
        <v>19.454999999999998</v>
      </c>
    </row>
    <row r="13" spans="1:10" x14ac:dyDescent="0.25">
      <c r="A13" s="4" t="s">
        <v>54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  <c r="G13" s="11">
        <v>0</v>
      </c>
      <c r="H13" s="11">
        <v>34.477499999999999</v>
      </c>
      <c r="I13" s="11">
        <v>52.965000000000003</v>
      </c>
      <c r="J13" s="11">
        <v>21.46125</v>
      </c>
    </row>
    <row r="14" spans="1:10" x14ac:dyDescent="0.25">
      <c r="A14" s="4" t="s">
        <v>79</v>
      </c>
      <c r="B14" s="11">
        <v>0</v>
      </c>
      <c r="C14" s="11">
        <v>0</v>
      </c>
      <c r="D14" s="11">
        <v>0</v>
      </c>
      <c r="E14" s="11">
        <v>0</v>
      </c>
      <c r="F14" s="11">
        <v>14.295</v>
      </c>
      <c r="G14" s="11">
        <v>8.8219309999999993</v>
      </c>
      <c r="H14" s="11">
        <v>13.475657</v>
      </c>
      <c r="I14" s="11">
        <v>14.303061000000001</v>
      </c>
      <c r="J14" s="11">
        <v>27.023612</v>
      </c>
    </row>
    <row r="15" spans="1:10" x14ac:dyDescent="0.25">
      <c r="A15" s="4" t="s">
        <v>67</v>
      </c>
      <c r="B15" s="11">
        <v>0</v>
      </c>
      <c r="C15" s="11">
        <v>0</v>
      </c>
      <c r="D15" s="11">
        <v>0</v>
      </c>
      <c r="E15" s="11">
        <v>0</v>
      </c>
      <c r="F15" s="11">
        <v>0.78703999999999996</v>
      </c>
      <c r="G15" s="11">
        <v>15.224304999999999</v>
      </c>
      <c r="H15" s="11">
        <v>15.709665000000001</v>
      </c>
      <c r="I15" s="11">
        <v>12.073609999999999</v>
      </c>
      <c r="J15" s="11">
        <v>27.844200000000001</v>
      </c>
    </row>
    <row r="16" spans="1:10" x14ac:dyDescent="0.25">
      <c r="A16" s="4" t="s">
        <v>74</v>
      </c>
      <c r="B16" s="11">
        <v>0</v>
      </c>
      <c r="C16" s="11">
        <v>0</v>
      </c>
      <c r="D16" s="11">
        <v>0</v>
      </c>
      <c r="E16" s="11">
        <v>2.6924999999999999</v>
      </c>
      <c r="F16" s="11">
        <v>7.6124999999999998</v>
      </c>
      <c r="G16" s="11">
        <v>12.96</v>
      </c>
      <c r="H16" s="11">
        <v>23.615027999999999</v>
      </c>
      <c r="I16" s="11">
        <v>28.648062000000003</v>
      </c>
      <c r="J16" s="11">
        <v>28.676747999999996</v>
      </c>
    </row>
    <row r="17" spans="1:11" x14ac:dyDescent="0.25">
      <c r="A17" s="4" t="s">
        <v>58</v>
      </c>
      <c r="B17" s="11">
        <v>0</v>
      </c>
      <c r="C17" s="11">
        <v>14.612617999999999</v>
      </c>
      <c r="D17" s="11">
        <v>69.765278999999992</v>
      </c>
      <c r="E17" s="11">
        <v>101.75498099999999</v>
      </c>
      <c r="F17" s="11">
        <v>87.219887</v>
      </c>
      <c r="G17" s="11">
        <v>112.099441</v>
      </c>
      <c r="H17" s="11">
        <v>90.638367999999986</v>
      </c>
      <c r="I17" s="11">
        <v>43.745139999999999</v>
      </c>
      <c r="J17" s="11">
        <v>34.678116000000003</v>
      </c>
    </row>
    <row r="18" spans="1:11" x14ac:dyDescent="0.25">
      <c r="A18" s="4" t="s">
        <v>107</v>
      </c>
      <c r="B18" s="11">
        <v>0</v>
      </c>
      <c r="C18" s="11">
        <v>0</v>
      </c>
      <c r="D18" s="11">
        <v>0</v>
      </c>
      <c r="E18" s="11">
        <v>2.6775000000000002</v>
      </c>
      <c r="F18" s="11">
        <v>31.74</v>
      </c>
      <c r="G18" s="11">
        <v>29.5275</v>
      </c>
      <c r="H18" s="11">
        <v>26.504999999999999</v>
      </c>
      <c r="I18" s="11">
        <v>10.154999999999999</v>
      </c>
      <c r="J18" s="11">
        <v>36.472499999999997</v>
      </c>
    </row>
    <row r="19" spans="1:11" x14ac:dyDescent="0.25">
      <c r="A19" s="4" t="s">
        <v>38</v>
      </c>
      <c r="B19" s="11">
        <v>0</v>
      </c>
      <c r="C19" s="11">
        <v>0</v>
      </c>
      <c r="D19" s="11">
        <v>0</v>
      </c>
      <c r="E19" s="11">
        <v>0</v>
      </c>
      <c r="F19" s="11">
        <v>0.22059799999999999</v>
      </c>
      <c r="G19" s="11">
        <v>19.268560000000001</v>
      </c>
      <c r="H19" s="11">
        <v>12.952254</v>
      </c>
      <c r="I19" s="11">
        <v>11.691694</v>
      </c>
      <c r="J19" s="11">
        <v>42.234873999999998</v>
      </c>
    </row>
    <row r="20" spans="1:11" x14ac:dyDescent="0.25">
      <c r="A20" s="4" t="s">
        <v>41</v>
      </c>
      <c r="B20" s="11">
        <v>0</v>
      </c>
      <c r="C20" s="11">
        <v>0</v>
      </c>
      <c r="D20" s="11">
        <v>0</v>
      </c>
      <c r="E20" s="11">
        <v>47.745165</v>
      </c>
      <c r="F20" s="11">
        <v>95.231150999999997</v>
      </c>
      <c r="G20" s="11">
        <v>94.662976</v>
      </c>
      <c r="H20" s="11">
        <v>111.32230899999999</v>
      </c>
      <c r="I20" s="11">
        <v>121.86273199999999</v>
      </c>
      <c r="J20" s="11">
        <v>71.911913000000013</v>
      </c>
    </row>
    <row r="21" spans="1:11" x14ac:dyDescent="0.25">
      <c r="A21" s="4" t="s">
        <v>62</v>
      </c>
      <c r="B21" s="11">
        <v>0</v>
      </c>
      <c r="C21" s="11">
        <v>0.69750000000000001</v>
      </c>
      <c r="D21" s="11">
        <v>6.1747759999999996</v>
      </c>
      <c r="E21" s="11">
        <v>4.680574</v>
      </c>
      <c r="F21" s="11">
        <v>0.23206399999999999</v>
      </c>
      <c r="G21" s="11">
        <v>0</v>
      </c>
      <c r="H21" s="11">
        <v>15.18</v>
      </c>
      <c r="I21" s="11">
        <v>146.625</v>
      </c>
      <c r="J21" s="11">
        <v>86.024999999999991</v>
      </c>
    </row>
    <row r="22" spans="1:11" x14ac:dyDescent="0.25">
      <c r="A22" s="4" t="s">
        <v>50</v>
      </c>
      <c r="B22" s="11">
        <v>57.532499999999999</v>
      </c>
      <c r="C22" s="11">
        <v>175.95750000000001</v>
      </c>
      <c r="D22" s="11">
        <v>177.2475</v>
      </c>
      <c r="E22" s="11">
        <v>149.625</v>
      </c>
      <c r="F22" s="11">
        <v>135.16500000000002</v>
      </c>
      <c r="G22" s="11">
        <v>212.64749999999998</v>
      </c>
      <c r="H22" s="11">
        <v>327.51750000000004</v>
      </c>
      <c r="I22" s="11">
        <v>272.4375</v>
      </c>
      <c r="J22" s="11">
        <v>89.977499999999992</v>
      </c>
    </row>
    <row r="23" spans="1:11" x14ac:dyDescent="0.25">
      <c r="A23" s="4" t="s">
        <v>91</v>
      </c>
      <c r="B23" s="11">
        <v>72.555000000000007</v>
      </c>
      <c r="C23" s="11">
        <v>73.642499999999998</v>
      </c>
      <c r="D23" s="11">
        <v>169.57499999999999</v>
      </c>
      <c r="E23" s="11">
        <v>226.5</v>
      </c>
      <c r="F23" s="11">
        <v>129.51750000000001</v>
      </c>
      <c r="G23" s="11">
        <v>105.045</v>
      </c>
      <c r="H23" s="11">
        <v>84.224999999999994</v>
      </c>
      <c r="I23" s="11">
        <v>110.3625</v>
      </c>
      <c r="J23" s="11">
        <v>92.737499999999997</v>
      </c>
    </row>
    <row r="24" spans="1:11" x14ac:dyDescent="0.25">
      <c r="A24" s="4" t="s">
        <v>103</v>
      </c>
      <c r="B24" s="11">
        <v>0</v>
      </c>
      <c r="C24" s="11">
        <v>33.314999999999998</v>
      </c>
      <c r="D24" s="11">
        <v>38.44</v>
      </c>
      <c r="E24" s="11">
        <v>42.04</v>
      </c>
      <c r="F24" s="11">
        <v>10.477499999999999</v>
      </c>
      <c r="G24" s="11">
        <v>11.033844</v>
      </c>
      <c r="H24" s="11">
        <v>94.253872000000001</v>
      </c>
      <c r="I24" s="11">
        <v>124.23269000000001</v>
      </c>
      <c r="J24" s="11">
        <v>106.38226</v>
      </c>
    </row>
    <row r="25" spans="1:11" x14ac:dyDescent="0.25">
      <c r="A25" s="4" t="s">
        <v>99</v>
      </c>
      <c r="B25" s="11">
        <v>0</v>
      </c>
      <c r="C25" s="11">
        <v>19.875</v>
      </c>
      <c r="D25" s="11">
        <v>132.375</v>
      </c>
      <c r="E25" s="11">
        <v>125.1675</v>
      </c>
      <c r="F25" s="11">
        <v>190.61999999999998</v>
      </c>
      <c r="G25" s="11">
        <v>353.39250000000004</v>
      </c>
      <c r="H25" s="11">
        <v>376.04250000000002</v>
      </c>
      <c r="I25" s="11">
        <v>1437.2025000000001</v>
      </c>
      <c r="J25" s="11">
        <v>540.703125</v>
      </c>
    </row>
    <row r="27" spans="1:11" x14ac:dyDescent="0.25">
      <c r="B27" s="14">
        <v>2011</v>
      </c>
      <c r="C27" s="14">
        <f>B27+1</f>
        <v>2012</v>
      </c>
      <c r="D27" s="14">
        <f t="shared" ref="D27:J27" si="0">C27+1</f>
        <v>2013</v>
      </c>
      <c r="E27" s="14">
        <f t="shared" si="0"/>
        <v>2014</v>
      </c>
      <c r="F27" s="14">
        <f t="shared" si="0"/>
        <v>2015</v>
      </c>
      <c r="G27" s="14">
        <f t="shared" si="0"/>
        <v>2016</v>
      </c>
      <c r="H27" s="14">
        <f t="shared" si="0"/>
        <v>2017</v>
      </c>
      <c r="I27" s="14">
        <f t="shared" si="0"/>
        <v>2018</v>
      </c>
      <c r="J27" s="14">
        <f t="shared" si="0"/>
        <v>2019</v>
      </c>
      <c r="K27" t="s">
        <v>117</v>
      </c>
    </row>
    <row r="28" spans="1:11" x14ac:dyDescent="0.25">
      <c r="A28" s="4" t="s">
        <v>47</v>
      </c>
      <c r="B28" s="15">
        <v>0</v>
      </c>
      <c r="C28" s="15">
        <v>0</v>
      </c>
      <c r="D28" s="15">
        <v>4.4999999999999998E-2</v>
      </c>
      <c r="E28" s="15">
        <v>9.8249999999999993</v>
      </c>
      <c r="F28" s="15">
        <v>7.68</v>
      </c>
      <c r="G28" s="15">
        <v>4.0049999999999999</v>
      </c>
      <c r="H28" s="15">
        <v>1.68</v>
      </c>
      <c r="I28" s="15">
        <v>1.7324999999999999</v>
      </c>
      <c r="J28" s="15">
        <v>0.18</v>
      </c>
      <c r="K28" s="15">
        <f>SUM(B28:J28)</f>
        <v>25.147499999999994</v>
      </c>
    </row>
    <row r="29" spans="1:11" x14ac:dyDescent="0.25">
      <c r="A29" s="4" t="s">
        <v>86</v>
      </c>
      <c r="B29" s="15">
        <v>0</v>
      </c>
      <c r="C29" s="15">
        <v>0</v>
      </c>
      <c r="D29" s="15">
        <v>0</v>
      </c>
      <c r="E29" s="15">
        <v>0</v>
      </c>
      <c r="F29" s="15">
        <v>0</v>
      </c>
      <c r="G29" s="15">
        <v>0</v>
      </c>
      <c r="H29" s="15">
        <v>1.9</v>
      </c>
      <c r="I29" s="15">
        <v>6.2560000000000002</v>
      </c>
      <c r="J29" s="15">
        <v>2.0960000000000001</v>
      </c>
      <c r="K29" s="15">
        <f t="shared" ref="K29:K50" si="1">SUM(B29:J29)</f>
        <v>10.252000000000001</v>
      </c>
    </row>
    <row r="30" spans="1:11" x14ac:dyDescent="0.25">
      <c r="A30" s="4" t="s">
        <v>97</v>
      </c>
      <c r="B30" s="15">
        <v>0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4.3669399999999996</v>
      </c>
      <c r="K30" s="15">
        <f t="shared" si="1"/>
        <v>4.3669399999999996</v>
      </c>
    </row>
    <row r="31" spans="1:11" x14ac:dyDescent="0.25">
      <c r="A31" s="4" t="s">
        <v>56</v>
      </c>
      <c r="B31" s="15">
        <v>0</v>
      </c>
      <c r="C31" s="15">
        <v>0</v>
      </c>
      <c r="D31" s="15">
        <v>17.324999999999999</v>
      </c>
      <c r="E31" s="15">
        <v>38.49</v>
      </c>
      <c r="F31" s="15">
        <v>46.454999999999998</v>
      </c>
      <c r="G31" s="15">
        <v>39.975000000000001</v>
      </c>
      <c r="H31" s="15">
        <v>40.35</v>
      </c>
      <c r="I31" s="15">
        <v>16.875</v>
      </c>
      <c r="J31" s="15">
        <v>4.6124999999999998</v>
      </c>
      <c r="K31" s="15">
        <f t="shared" si="1"/>
        <v>204.08250000000001</v>
      </c>
    </row>
    <row r="32" spans="1:11" x14ac:dyDescent="0.25">
      <c r="A32" s="4" t="s">
        <v>113</v>
      </c>
      <c r="B32" s="15">
        <v>0</v>
      </c>
      <c r="C32" s="15">
        <v>0</v>
      </c>
      <c r="D32" s="15">
        <v>6.9225000000000003</v>
      </c>
      <c r="E32" s="15">
        <v>19.454999999999998</v>
      </c>
      <c r="F32" s="15">
        <v>10.4025</v>
      </c>
      <c r="G32" s="15">
        <v>4.9275000000000002</v>
      </c>
      <c r="H32" s="15">
        <v>4.08</v>
      </c>
      <c r="I32" s="15">
        <v>9.1425000000000001</v>
      </c>
      <c r="J32" s="15">
        <v>5.0999999999999996</v>
      </c>
      <c r="K32" s="15">
        <f t="shared" si="1"/>
        <v>60.03</v>
      </c>
    </row>
    <row r="33" spans="1:11" x14ac:dyDescent="0.25">
      <c r="A33" s="4" t="s">
        <v>88</v>
      </c>
      <c r="B33" s="15">
        <v>0.6</v>
      </c>
      <c r="C33" s="15">
        <v>4.41</v>
      </c>
      <c r="D33" s="15">
        <v>7.7175000000000002</v>
      </c>
      <c r="E33" s="15">
        <v>1.47</v>
      </c>
      <c r="F33" s="15">
        <v>0.86250000000000004</v>
      </c>
      <c r="G33" s="15">
        <v>0.70499999999999996</v>
      </c>
      <c r="H33" s="15">
        <v>0.6227640000000001</v>
      </c>
      <c r="I33" s="15">
        <v>24.312775999999999</v>
      </c>
      <c r="J33" s="15">
        <v>16.399159999999998</v>
      </c>
      <c r="K33" s="15">
        <f t="shared" si="1"/>
        <v>57.099699999999999</v>
      </c>
    </row>
    <row r="34" spans="1:11" x14ac:dyDescent="0.25">
      <c r="A34" s="4" t="s">
        <v>93</v>
      </c>
      <c r="B34" s="15">
        <v>0</v>
      </c>
      <c r="C34" s="15">
        <v>0</v>
      </c>
      <c r="D34" s="15">
        <v>0.40867199999999998</v>
      </c>
      <c r="E34" s="15">
        <v>7.5488660000000003</v>
      </c>
      <c r="F34" s="15">
        <v>8.5640730000000005</v>
      </c>
      <c r="G34" s="15">
        <v>13.131831999999999</v>
      </c>
      <c r="H34" s="15">
        <v>8.4843999999999991</v>
      </c>
      <c r="I34" s="15">
        <v>15.128464000000001</v>
      </c>
      <c r="J34" s="15">
        <v>16.847160000000002</v>
      </c>
      <c r="K34" s="15">
        <f t="shared" si="1"/>
        <v>70.113467</v>
      </c>
    </row>
    <row r="35" spans="1:11" x14ac:dyDescent="0.25">
      <c r="A35" s="4" t="s">
        <v>109</v>
      </c>
      <c r="B35" s="15">
        <v>0</v>
      </c>
      <c r="C35" s="15">
        <v>0</v>
      </c>
      <c r="D35" s="15">
        <v>0</v>
      </c>
      <c r="E35" s="15">
        <v>0</v>
      </c>
      <c r="F35" s="15">
        <v>0.430172</v>
      </c>
      <c r="G35" s="15">
        <v>10.079029999999999</v>
      </c>
      <c r="H35" s="15">
        <v>14.225688</v>
      </c>
      <c r="I35" s="15">
        <v>20.463182</v>
      </c>
      <c r="J35" s="15">
        <v>18.662461999999998</v>
      </c>
      <c r="K35" s="15">
        <f t="shared" si="1"/>
        <v>63.860533999999994</v>
      </c>
    </row>
    <row r="36" spans="1:11" x14ac:dyDescent="0.25">
      <c r="A36" s="4" t="s">
        <v>72</v>
      </c>
      <c r="B36" s="15">
        <v>0</v>
      </c>
      <c r="C36" s="15">
        <v>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2.9474999999999998</v>
      </c>
      <c r="J36" s="15">
        <v>19.454999999999998</v>
      </c>
      <c r="K36" s="15">
        <f t="shared" si="1"/>
        <v>22.402499999999996</v>
      </c>
    </row>
    <row r="37" spans="1:11" x14ac:dyDescent="0.25">
      <c r="A37" s="4" t="s">
        <v>54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34.477499999999999</v>
      </c>
      <c r="I37" s="15">
        <v>52.965000000000003</v>
      </c>
      <c r="J37" s="15">
        <v>21.46125</v>
      </c>
      <c r="K37" s="15">
        <f t="shared" si="1"/>
        <v>108.90375</v>
      </c>
    </row>
    <row r="38" spans="1:11" x14ac:dyDescent="0.25">
      <c r="A38" s="4" t="s">
        <v>79</v>
      </c>
      <c r="B38" s="15">
        <v>0</v>
      </c>
      <c r="C38" s="15">
        <v>0</v>
      </c>
      <c r="D38" s="15">
        <v>0</v>
      </c>
      <c r="E38" s="15">
        <v>0</v>
      </c>
      <c r="F38" s="15">
        <v>14.295</v>
      </c>
      <c r="G38" s="15">
        <v>8.8219309999999993</v>
      </c>
      <c r="H38" s="15">
        <v>13.475657</v>
      </c>
      <c r="I38" s="15">
        <v>14.303061000000001</v>
      </c>
      <c r="J38" s="15">
        <v>27.023612</v>
      </c>
      <c r="K38" s="15">
        <f t="shared" si="1"/>
        <v>77.919261000000006</v>
      </c>
    </row>
    <row r="39" spans="1:11" x14ac:dyDescent="0.25">
      <c r="A39" s="4" t="s">
        <v>67</v>
      </c>
      <c r="B39" s="15">
        <v>0</v>
      </c>
      <c r="C39" s="15">
        <v>0</v>
      </c>
      <c r="D39" s="15">
        <v>0</v>
      </c>
      <c r="E39" s="15">
        <v>0</v>
      </c>
      <c r="F39" s="15">
        <v>0.78703999999999996</v>
      </c>
      <c r="G39" s="15">
        <v>15.224304999999999</v>
      </c>
      <c r="H39" s="15">
        <v>15.709665000000001</v>
      </c>
      <c r="I39" s="15">
        <v>12.073609999999999</v>
      </c>
      <c r="J39" s="15">
        <v>27.844200000000001</v>
      </c>
      <c r="K39" s="15">
        <f t="shared" si="1"/>
        <v>71.638819999999996</v>
      </c>
    </row>
    <row r="40" spans="1:11" x14ac:dyDescent="0.25">
      <c r="A40" s="4" t="s">
        <v>74</v>
      </c>
      <c r="B40" s="15">
        <v>0</v>
      </c>
      <c r="C40" s="15">
        <v>0</v>
      </c>
      <c r="D40" s="15">
        <v>0</v>
      </c>
      <c r="E40" s="15">
        <v>2.6924999999999999</v>
      </c>
      <c r="F40" s="15">
        <v>7.6124999999999998</v>
      </c>
      <c r="G40" s="15">
        <v>12.96</v>
      </c>
      <c r="H40" s="15">
        <v>23.615027999999999</v>
      </c>
      <c r="I40" s="15">
        <v>28.648062000000003</v>
      </c>
      <c r="J40" s="15">
        <v>28.676747999999996</v>
      </c>
      <c r="K40" s="15">
        <f t="shared" si="1"/>
        <v>104.204838</v>
      </c>
    </row>
    <row r="41" spans="1:11" x14ac:dyDescent="0.25">
      <c r="A41" s="4" t="s">
        <v>58</v>
      </c>
      <c r="B41" s="15">
        <v>0</v>
      </c>
      <c r="C41" s="15">
        <v>14.612617999999999</v>
      </c>
      <c r="D41" s="15">
        <v>69.765278999999992</v>
      </c>
      <c r="E41" s="15">
        <v>101.75498099999999</v>
      </c>
      <c r="F41" s="15">
        <v>87.219887</v>
      </c>
      <c r="G41" s="15">
        <v>112.099441</v>
      </c>
      <c r="H41" s="15">
        <v>90.638367999999986</v>
      </c>
      <c r="I41" s="15">
        <v>43.745139999999999</v>
      </c>
      <c r="J41" s="15">
        <v>34.678116000000003</v>
      </c>
      <c r="K41" s="15">
        <f t="shared" si="1"/>
        <v>554.51382999999998</v>
      </c>
    </row>
    <row r="42" spans="1:11" x14ac:dyDescent="0.25">
      <c r="A42" s="4" t="s">
        <v>107</v>
      </c>
      <c r="B42" s="15">
        <v>0</v>
      </c>
      <c r="C42" s="15">
        <v>0</v>
      </c>
      <c r="D42" s="15">
        <v>0</v>
      </c>
      <c r="E42" s="15">
        <v>2.6775000000000002</v>
      </c>
      <c r="F42" s="15">
        <v>31.74</v>
      </c>
      <c r="G42" s="15">
        <v>29.5275</v>
      </c>
      <c r="H42" s="15">
        <v>26.504999999999999</v>
      </c>
      <c r="I42" s="15">
        <v>10.154999999999999</v>
      </c>
      <c r="J42" s="15">
        <v>36.472499999999997</v>
      </c>
      <c r="K42" s="15">
        <f t="shared" si="1"/>
        <v>137.07749999999999</v>
      </c>
    </row>
    <row r="43" spans="1:11" x14ac:dyDescent="0.25">
      <c r="A43" s="4" t="s">
        <v>38</v>
      </c>
      <c r="B43" s="15">
        <v>0</v>
      </c>
      <c r="C43" s="15">
        <v>0</v>
      </c>
      <c r="D43" s="15">
        <v>0</v>
      </c>
      <c r="E43" s="15">
        <v>0</v>
      </c>
      <c r="F43" s="15">
        <v>0.22059799999999999</v>
      </c>
      <c r="G43" s="15">
        <v>19.268560000000001</v>
      </c>
      <c r="H43" s="15">
        <v>12.952254</v>
      </c>
      <c r="I43" s="15">
        <v>11.691694</v>
      </c>
      <c r="J43" s="15">
        <v>42.234873999999998</v>
      </c>
      <c r="K43" s="15">
        <f t="shared" si="1"/>
        <v>86.367979999999989</v>
      </c>
    </row>
    <row r="44" spans="1:11" x14ac:dyDescent="0.25">
      <c r="A44" s="4" t="s">
        <v>41</v>
      </c>
      <c r="B44" s="15">
        <v>0</v>
      </c>
      <c r="C44" s="15">
        <v>0</v>
      </c>
      <c r="D44" s="15">
        <v>0</v>
      </c>
      <c r="E44" s="15">
        <v>47.745165</v>
      </c>
      <c r="F44" s="15">
        <v>95.231150999999997</v>
      </c>
      <c r="G44" s="15">
        <v>94.662976</v>
      </c>
      <c r="H44" s="15">
        <v>111.32230899999999</v>
      </c>
      <c r="I44" s="15">
        <v>121.86273199999999</v>
      </c>
      <c r="J44" s="15">
        <v>71.911913000000013</v>
      </c>
      <c r="K44" s="15">
        <f t="shared" si="1"/>
        <v>542.73624599999994</v>
      </c>
    </row>
    <row r="45" spans="1:11" x14ac:dyDescent="0.25">
      <c r="A45" s="4" t="s">
        <v>62</v>
      </c>
      <c r="B45" s="15">
        <v>0</v>
      </c>
      <c r="C45" s="15">
        <v>0.69750000000000001</v>
      </c>
      <c r="D45" s="15">
        <v>6.1747759999999996</v>
      </c>
      <c r="E45" s="15">
        <v>4.680574</v>
      </c>
      <c r="F45" s="15">
        <v>0.23206399999999999</v>
      </c>
      <c r="G45" s="15">
        <v>0</v>
      </c>
      <c r="H45" s="15">
        <v>15.18</v>
      </c>
      <c r="I45" s="15">
        <v>146.625</v>
      </c>
      <c r="J45" s="15">
        <v>86.024999999999991</v>
      </c>
      <c r="K45" s="15">
        <f t="shared" si="1"/>
        <v>259.614914</v>
      </c>
    </row>
    <row r="46" spans="1:11" x14ac:dyDescent="0.25">
      <c r="A46" s="4" t="s">
        <v>50</v>
      </c>
      <c r="B46" s="15">
        <v>57.532499999999999</v>
      </c>
      <c r="C46" s="15">
        <v>175.95750000000001</v>
      </c>
      <c r="D46" s="15">
        <v>177.2475</v>
      </c>
      <c r="E46" s="15">
        <v>149.625</v>
      </c>
      <c r="F46" s="15">
        <v>135.16500000000002</v>
      </c>
      <c r="G46" s="15">
        <v>212.64749999999998</v>
      </c>
      <c r="H46" s="15">
        <v>327.51750000000004</v>
      </c>
      <c r="I46" s="15">
        <v>272.4375</v>
      </c>
      <c r="J46" s="15">
        <v>89.977499999999992</v>
      </c>
      <c r="K46" s="15">
        <f t="shared" si="1"/>
        <v>1598.1075000000001</v>
      </c>
    </row>
    <row r="47" spans="1:11" x14ac:dyDescent="0.25">
      <c r="A47" s="4" t="s">
        <v>91</v>
      </c>
      <c r="B47" s="15">
        <v>72.555000000000007</v>
      </c>
      <c r="C47" s="15">
        <v>73.642499999999998</v>
      </c>
      <c r="D47" s="15">
        <v>169.57499999999999</v>
      </c>
      <c r="E47" s="15">
        <v>226.5</v>
      </c>
      <c r="F47" s="15">
        <v>129.51750000000001</v>
      </c>
      <c r="G47" s="15">
        <v>105.045</v>
      </c>
      <c r="H47" s="15">
        <v>84.224999999999994</v>
      </c>
      <c r="I47" s="15">
        <v>110.3625</v>
      </c>
      <c r="J47" s="15">
        <v>92.737499999999997</v>
      </c>
      <c r="K47" s="15">
        <f t="shared" si="1"/>
        <v>1064.1600000000001</v>
      </c>
    </row>
    <row r="48" spans="1:11" x14ac:dyDescent="0.25">
      <c r="A48" s="4" t="s">
        <v>103</v>
      </c>
      <c r="B48" s="15">
        <v>0</v>
      </c>
      <c r="C48" s="15">
        <v>33.314999999999998</v>
      </c>
      <c r="D48" s="15">
        <v>38.44</v>
      </c>
      <c r="E48" s="15">
        <v>42.04</v>
      </c>
      <c r="F48" s="15">
        <v>10.477499999999999</v>
      </c>
      <c r="G48" s="15">
        <v>11.033844</v>
      </c>
      <c r="H48" s="15">
        <v>94.253872000000001</v>
      </c>
      <c r="I48" s="15">
        <v>124.23269000000001</v>
      </c>
      <c r="J48" s="15">
        <v>106.38226</v>
      </c>
      <c r="K48" s="15">
        <f t="shared" si="1"/>
        <v>460.17516599999999</v>
      </c>
    </row>
    <row r="49" spans="1:11" x14ac:dyDescent="0.25">
      <c r="A49" s="4" t="s">
        <v>99</v>
      </c>
      <c r="B49" s="15">
        <v>0</v>
      </c>
      <c r="C49" s="15">
        <v>19.875</v>
      </c>
      <c r="D49" s="15">
        <v>132.375</v>
      </c>
      <c r="E49" s="15">
        <v>125.1675</v>
      </c>
      <c r="F49" s="15">
        <v>190.61999999999998</v>
      </c>
      <c r="G49" s="15">
        <v>353.39250000000004</v>
      </c>
      <c r="H49" s="15">
        <v>376.04250000000002</v>
      </c>
      <c r="I49" s="15">
        <v>1437.2025000000001</v>
      </c>
      <c r="J49" s="15">
        <v>540.703125</v>
      </c>
      <c r="K49" s="15">
        <f t="shared" si="1"/>
        <v>3175.3781250000002</v>
      </c>
    </row>
    <row r="50" spans="1:11" x14ac:dyDescent="0.25">
      <c r="A50" s="4" t="s">
        <v>117</v>
      </c>
      <c r="B50" s="15">
        <f>SUM(B28:B49)</f>
        <v>130.6875</v>
      </c>
      <c r="C50" s="15">
        <f t="shared" ref="C50:J50" si="2">SUM(C28:C49)</f>
        <v>322.51011800000003</v>
      </c>
      <c r="D50" s="15">
        <f t="shared" si="2"/>
        <v>625.99622699999998</v>
      </c>
      <c r="E50" s="15">
        <f t="shared" si="2"/>
        <v>779.67208599999992</v>
      </c>
      <c r="F50" s="15">
        <f t="shared" si="2"/>
        <v>777.51248499999997</v>
      </c>
      <c r="G50" s="15">
        <f t="shared" si="2"/>
        <v>1047.5069189999999</v>
      </c>
      <c r="H50" s="15">
        <f t="shared" si="2"/>
        <v>1297.257505</v>
      </c>
      <c r="I50" s="15">
        <f t="shared" si="2"/>
        <v>2483.1624110000002</v>
      </c>
      <c r="J50" s="15">
        <f t="shared" si="2"/>
        <v>1293.84782</v>
      </c>
      <c r="K50" s="15">
        <f t="shared" si="1"/>
        <v>8758.1530710000006</v>
      </c>
    </row>
    <row r="52" spans="1:11" x14ac:dyDescent="0.25">
      <c r="K52" s="13">
        <f>K50*1000000/'Units by make'!K51</f>
        <v>6018.5632604677048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Units by model and year</vt:lpstr>
      <vt:lpstr>Units by make</vt:lpstr>
      <vt:lpstr>2019 detail</vt:lpstr>
      <vt:lpstr>Credit by model and year</vt:lpstr>
      <vt:lpstr>Credit by Make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2018-07-31</dc:creator>
  <cp:lastModifiedBy>jlr</cp:lastModifiedBy>
  <dcterms:created xsi:type="dcterms:W3CDTF">2019-07-18T00:50:39Z</dcterms:created>
  <dcterms:modified xsi:type="dcterms:W3CDTF">2020-01-20T01:50:44Z</dcterms:modified>
</cp:coreProperties>
</file>